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/Users/sarawennerstrom/Dropbox/Saras/Föreläsning:PR/Prissättning/Kursmaterial/"/>
    </mc:Choice>
  </mc:AlternateContent>
  <xr:revisionPtr revIDLastSave="0" documentId="13_ncr:1_{8FF85B62-9FBE-0A48-AEB7-6C036CBA0F18}" xr6:coauthVersionLast="47" xr6:coauthVersionMax="47" xr10:uidLastSave="{00000000-0000-0000-0000-000000000000}"/>
  <bookViews>
    <workbookView xWindow="340" yWindow="500" windowWidth="24620" windowHeight="20560" xr2:uid="{1BD0C33D-737C-5E43-B6AF-C03EEDFF6393}"/>
  </bookViews>
  <sheets>
    <sheet name="OM DOKUMENTET" sheetId="8" r:id="rId1"/>
    <sheet name="RECEPT och RÅVARUKALKYL" sheetId="5" r:id="rId2"/>
    <sheet name="RÅVARULISTA" sheetId="3" r:id="rId3"/>
    <sheet name="PRISHÖJNINGAR" sheetId="7" r:id="rId4"/>
  </sheets>
  <externalReferences>
    <externalReference r:id="rId5"/>
    <externalReference r:id="rId6"/>
  </externalReferences>
  <definedNames>
    <definedName name="aaaaa" localSheetId="3">#REF!</definedName>
    <definedName name="aaaaa">#REF!</definedName>
    <definedName name="Före" localSheetId="3">#REF!</definedName>
    <definedName name="Före">#REF!</definedName>
    <definedName name="Ingkomomssats" localSheetId="3">#REF!</definedName>
    <definedName name="Ingkomomssats">#REF!</definedName>
    <definedName name="Resultatbudget1">"Etikett 1"</definedName>
    <definedName name="s">#REF!</definedName>
    <definedName name="ss" localSheetId="3">#REF!</definedName>
    <definedName name="ss">#REF!</definedName>
    <definedName name="sön" localSheetId="3">[1]SCHEMA!#REF!</definedName>
    <definedName name="sön">[2]SCHEMA!#REF!</definedName>
    <definedName name="Utgkomomssats" localSheetId="3">#REF!</definedName>
    <definedName name="Utgkomomssa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7" l="1"/>
  <c r="J9" i="7" s="1"/>
  <c r="F9" i="7"/>
  <c r="G9" i="7" s="1"/>
  <c r="H45" i="7"/>
  <c r="J45" i="7" s="1"/>
  <c r="H19" i="7"/>
  <c r="J19" i="7" s="1"/>
  <c r="H20" i="7"/>
  <c r="J20" i="7" s="1"/>
  <c r="H21" i="7"/>
  <c r="J21" i="7" s="1"/>
  <c r="H22" i="7"/>
  <c r="J22" i="7" s="1"/>
  <c r="H23" i="7"/>
  <c r="J23" i="7" s="1"/>
  <c r="H24" i="7"/>
  <c r="J24" i="7" s="1"/>
  <c r="H25" i="7"/>
  <c r="J25" i="7" s="1"/>
  <c r="H26" i="7"/>
  <c r="J26" i="7" s="1"/>
  <c r="H29" i="7"/>
  <c r="J29" i="7" s="1"/>
  <c r="H30" i="7"/>
  <c r="J30" i="7" s="1"/>
  <c r="H31" i="7"/>
  <c r="J31" i="7" s="1"/>
  <c r="H32" i="7"/>
  <c r="J32" i="7" s="1"/>
  <c r="H33" i="7"/>
  <c r="J33" i="7" s="1"/>
  <c r="H34" i="7"/>
  <c r="J34" i="7" s="1"/>
  <c r="H35" i="7"/>
  <c r="J35" i="7" s="1"/>
  <c r="H36" i="7"/>
  <c r="J36" i="7" s="1"/>
  <c r="H37" i="7"/>
  <c r="J37" i="7" s="1"/>
  <c r="H38" i="7"/>
  <c r="J38" i="7" s="1"/>
  <c r="H39" i="7"/>
  <c r="J39" i="7" s="1"/>
  <c r="H40" i="7"/>
  <c r="J40" i="7" s="1"/>
  <c r="H41" i="7"/>
  <c r="J41" i="7" s="1"/>
  <c r="H42" i="7"/>
  <c r="J42" i="7" s="1"/>
  <c r="H46" i="7"/>
  <c r="J46" i="7" s="1"/>
  <c r="H47" i="7"/>
  <c r="J47" i="7" s="1"/>
  <c r="H48" i="7"/>
  <c r="J48" i="7" s="1"/>
  <c r="H10" i="7"/>
  <c r="J10" i="7" s="1"/>
  <c r="H11" i="7"/>
  <c r="J11" i="7" s="1"/>
  <c r="H12" i="7"/>
  <c r="J12" i="7" s="1"/>
  <c r="H13" i="7"/>
  <c r="J13" i="7" s="1"/>
  <c r="H14" i="7"/>
  <c r="J14" i="7" s="1"/>
  <c r="H15" i="7"/>
  <c r="J15" i="7" s="1"/>
  <c r="H16" i="7"/>
  <c r="J16" i="7" s="1"/>
  <c r="H8" i="7"/>
  <c r="J8" i="7" s="1"/>
  <c r="F10" i="7"/>
  <c r="G10" i="7" s="1"/>
  <c r="F16" i="7"/>
  <c r="G16" i="7" s="1"/>
  <c r="F15" i="7"/>
  <c r="G15" i="7" s="1"/>
  <c r="F48" i="7"/>
  <c r="G48" i="7" s="1"/>
  <c r="F14" i="7"/>
  <c r="G14" i="7" s="1"/>
  <c r="F13" i="7"/>
  <c r="G13" i="7" s="1"/>
  <c r="F22" i="7"/>
  <c r="G22" i="7" s="1"/>
  <c r="F26" i="7"/>
  <c r="G26" i="7" s="1"/>
  <c r="F32" i="7"/>
  <c r="F31" i="7"/>
  <c r="G31" i="7" s="1"/>
  <c r="F30" i="7"/>
  <c r="G30" i="7" s="1"/>
  <c r="F29" i="7"/>
  <c r="F20" i="7"/>
  <c r="G20" i="7" s="1"/>
  <c r="F21" i="7"/>
  <c r="G21" i="7" s="1"/>
  <c r="F19" i="7"/>
  <c r="F24" i="7"/>
  <c r="G24" i="7" s="1"/>
  <c r="F38" i="7"/>
  <c r="G38" i="7" s="1"/>
  <c r="F37" i="7"/>
  <c r="G37" i="7" s="1"/>
  <c r="F34" i="7"/>
  <c r="G34" i="7" s="1"/>
  <c r="F33" i="7"/>
  <c r="G33" i="7" s="1"/>
  <c r="F36" i="7"/>
  <c r="F35" i="7"/>
  <c r="G35" i="7" s="1"/>
  <c r="F42" i="7"/>
  <c r="F41" i="7"/>
  <c r="G41" i="7" s="1"/>
  <c r="F40" i="7"/>
  <c r="G40" i="7" s="1"/>
  <c r="F39" i="7"/>
  <c r="G39" i="7" s="1"/>
  <c r="F8" i="7"/>
  <c r="G8" i="7" s="1"/>
  <c r="F23" i="7"/>
  <c r="G23" i="7" s="1"/>
  <c r="F47" i="7"/>
  <c r="G47" i="7" s="1"/>
  <c r="F46" i="7"/>
  <c r="G46" i="7" s="1"/>
  <c r="F45" i="7"/>
  <c r="G45" i="7" s="1"/>
  <c r="F25" i="7"/>
  <c r="G25" i="7" s="1"/>
  <c r="F12" i="7"/>
  <c r="G12" i="7" s="1"/>
  <c r="F11" i="7"/>
  <c r="G11" i="7" s="1"/>
  <c r="K40" i="7" l="1"/>
  <c r="L40" i="7" s="1"/>
  <c r="K12" i="7"/>
  <c r="L12" i="7" s="1"/>
  <c r="K9" i="7"/>
  <c r="L9" i="7" s="1"/>
  <c r="J49" i="7"/>
  <c r="K25" i="7"/>
  <c r="L25" i="7" s="1"/>
  <c r="K24" i="7"/>
  <c r="L24" i="7" s="1"/>
  <c r="K30" i="7"/>
  <c r="L30" i="7" s="1"/>
  <c r="K39" i="7"/>
  <c r="L39" i="7" s="1"/>
  <c r="K11" i="7"/>
  <c r="L11" i="7" s="1"/>
  <c r="K16" i="7"/>
  <c r="L16" i="7" s="1"/>
  <c r="K45" i="7"/>
  <c r="L45" i="7" s="1"/>
  <c r="K20" i="7"/>
  <c r="L20" i="7" s="1"/>
  <c r="K23" i="7"/>
  <c r="L23" i="7" s="1"/>
  <c r="K13" i="7"/>
  <c r="L13" i="7" s="1"/>
  <c r="K8" i="7"/>
  <c r="K37" i="7"/>
  <c r="L37" i="7" s="1"/>
  <c r="K14" i="7"/>
  <c r="L14" i="7" s="1"/>
  <c r="K21" i="7"/>
  <c r="L21" i="7" s="1"/>
  <c r="K46" i="7"/>
  <c r="L46" i="7" s="1"/>
  <c r="K38" i="7"/>
  <c r="L38" i="7" s="1"/>
  <c r="K48" i="7"/>
  <c r="L48" i="7" s="1"/>
  <c r="K26" i="7"/>
  <c r="L26" i="7" s="1"/>
  <c r="K35" i="7"/>
  <c r="L35" i="7" s="1"/>
  <c r="K10" i="7"/>
  <c r="L10" i="7" s="1"/>
  <c r="K47" i="7"/>
  <c r="L47" i="7" s="1"/>
  <c r="K41" i="7"/>
  <c r="L41" i="7" s="1"/>
  <c r="K31" i="7"/>
  <c r="L31" i="7" s="1"/>
  <c r="K15" i="7"/>
  <c r="L15" i="7" s="1"/>
  <c r="K22" i="7"/>
  <c r="L22" i="7" s="1"/>
  <c r="K33" i="7"/>
  <c r="L33" i="7" s="1"/>
  <c r="K34" i="7"/>
  <c r="L34" i="7" s="1"/>
  <c r="G29" i="7"/>
  <c r="G32" i="7"/>
  <c r="K32" i="7" s="1"/>
  <c r="L32" i="7" s="1"/>
  <c r="G19" i="7"/>
  <c r="K19" i="7" s="1"/>
  <c r="G42" i="7"/>
  <c r="K42" i="7" s="1"/>
  <c r="L42" i="7" s="1"/>
  <c r="G36" i="7"/>
  <c r="K36" i="7" s="1"/>
  <c r="L36" i="7" s="1"/>
  <c r="L19" i="7" l="1"/>
  <c r="G49" i="7"/>
  <c r="K29" i="7"/>
  <c r="L29" i="7" s="1"/>
  <c r="L49" i="7"/>
  <c r="L8" i="7"/>
  <c r="K49" i="7" l="1"/>
  <c r="K52" i="7" s="1"/>
  <c r="H4" i="5" l="1"/>
  <c r="H9" i="5" l="1"/>
  <c r="H25" i="5"/>
  <c r="I4" i="5"/>
  <c r="D4" i="3"/>
  <c r="B40" i="5"/>
  <c r="B41" i="5" s="1"/>
  <c r="B37" i="5"/>
  <c r="B34" i="5"/>
  <c r="B26" i="5"/>
  <c r="B27" i="5" s="1"/>
  <c r="E25" i="5"/>
  <c r="D25" i="5"/>
  <c r="C25" i="5"/>
  <c r="E24" i="5"/>
  <c r="D24" i="5"/>
  <c r="C24" i="5"/>
  <c r="H23" i="5"/>
  <c r="I23" i="5" s="1"/>
  <c r="E23" i="5"/>
  <c r="D23" i="5"/>
  <c r="C23" i="5"/>
  <c r="E22" i="5"/>
  <c r="D22" i="5"/>
  <c r="C22" i="5"/>
  <c r="E21" i="5"/>
  <c r="D21" i="5"/>
  <c r="C21" i="5"/>
  <c r="B14" i="5"/>
  <c r="H13" i="5"/>
  <c r="I13" i="5" s="1"/>
  <c r="E13" i="5"/>
  <c r="D13" i="5"/>
  <c r="C13" i="5"/>
  <c r="E12" i="5"/>
  <c r="D12" i="5"/>
  <c r="C12" i="5"/>
  <c r="H11" i="5"/>
  <c r="I11" i="5" s="1"/>
  <c r="E11" i="5"/>
  <c r="D11" i="5"/>
  <c r="C11" i="5"/>
  <c r="H10" i="5"/>
  <c r="I10" i="5" s="1"/>
  <c r="E10" i="5"/>
  <c r="D10" i="5"/>
  <c r="C10" i="5"/>
  <c r="E9" i="5"/>
  <c r="D9" i="5"/>
  <c r="C9" i="5"/>
  <c r="H8" i="5"/>
  <c r="I8" i="5" s="1"/>
  <c r="E8" i="5"/>
  <c r="D8" i="5"/>
  <c r="C8" i="5"/>
  <c r="H7" i="5"/>
  <c r="I7" i="5" s="1"/>
  <c r="E7" i="5"/>
  <c r="D7" i="5"/>
  <c r="C7" i="5"/>
  <c r="E6" i="5"/>
  <c r="D6" i="5"/>
  <c r="C6" i="5"/>
  <c r="E5" i="5"/>
  <c r="D5" i="5"/>
  <c r="C5" i="5"/>
  <c r="E4" i="5"/>
  <c r="D4" i="5"/>
  <c r="C4" i="5"/>
  <c r="D15" i="3"/>
  <c r="H22" i="5" s="1"/>
  <c r="I22" i="5" s="1"/>
  <c r="D14" i="3"/>
  <c r="D12" i="3"/>
  <c r="H12" i="5" s="1"/>
  <c r="I12" i="5" s="1"/>
  <c r="D11" i="3"/>
  <c r="D10" i="3"/>
  <c r="D9" i="3"/>
  <c r="F9" i="3" s="1"/>
  <c r="D8" i="3"/>
  <c r="D7" i="3"/>
  <c r="D6" i="3"/>
  <c r="H6" i="5" s="1"/>
  <c r="I6" i="5" s="1"/>
  <c r="D5" i="3"/>
  <c r="H5" i="5" s="1"/>
  <c r="I5" i="5" s="1"/>
  <c r="F5" i="3"/>
  <c r="F6" i="3"/>
  <c r="F7" i="3"/>
  <c r="F8" i="3"/>
  <c r="F10" i="3"/>
  <c r="F11" i="3"/>
  <c r="F13" i="3"/>
  <c r="F16" i="3"/>
  <c r="F17" i="3"/>
  <c r="D18" i="3"/>
  <c r="F18" i="3" s="1"/>
  <c r="D13" i="3"/>
  <c r="D17" i="3"/>
  <c r="H24" i="5" s="1"/>
  <c r="I24" i="5" s="1"/>
  <c r="D16" i="3"/>
  <c r="I21" i="5" l="1"/>
  <c r="I25" i="5"/>
  <c r="F15" i="3"/>
  <c r="F14" i="3"/>
  <c r="F4" i="3"/>
  <c r="F12" i="3"/>
  <c r="E26" i="5"/>
  <c r="E27" i="5" s="1"/>
  <c r="I9" i="5"/>
  <c r="I15" i="5" s="1"/>
  <c r="C26" i="5"/>
  <c r="C27" i="5" s="1"/>
  <c r="D26" i="5"/>
  <c r="D27" i="5" s="1"/>
  <c r="B15" i="5"/>
  <c r="E14" i="5"/>
  <c r="E15" i="5" s="1"/>
  <c r="D14" i="5"/>
  <c r="D15" i="5" s="1"/>
  <c r="C14" i="5"/>
  <c r="C15" i="5" s="1"/>
  <c r="I27" i="5" l="1"/>
  <c r="I28" i="5" s="1"/>
  <c r="I16" i="5"/>
  <c r="F31" i="3"/>
  <c r="I31" i="5" l="1"/>
  <c r="I34" i="5" l="1"/>
  <c r="I35" i="5" l="1"/>
  <c r="O35" i="5" s="1"/>
  <c r="I36" i="5"/>
  <c r="O36" i="5" s="1"/>
</calcChain>
</file>

<file path=xl/sharedStrings.xml><?xml version="1.0" encoding="utf-8"?>
<sst xmlns="http://schemas.openxmlformats.org/spreadsheetml/2006/main" count="177" uniqueCount="125">
  <si>
    <t>Antal burkar att köpa in</t>
  </si>
  <si>
    <t>Kilo färskost att köpa in</t>
  </si>
  <si>
    <t>Sommaren 2025 såldes st</t>
  </si>
  <si>
    <t>En burk färskost, g</t>
  </si>
  <si>
    <t>Frostig som behövs till en kapsel</t>
  </si>
  <si>
    <t>Frosting till en kaka väger</t>
  </si>
  <si>
    <t>Mängd smet till en kapsel</t>
  </si>
  <si>
    <t>En kapselplåt ger st</t>
  </si>
  <si>
    <t>En kaka väger, g</t>
  </si>
  <si>
    <t>BASFAKTA</t>
  </si>
  <si>
    <t>Antal kakor</t>
  </si>
  <si>
    <t xml:space="preserve">Total vikt </t>
  </si>
  <si>
    <t xml:space="preserve">Citronzest, st </t>
  </si>
  <si>
    <t>Vaniljsocker</t>
  </si>
  <si>
    <t>Florsocker</t>
  </si>
  <si>
    <t>Smör</t>
  </si>
  <si>
    <t>Philadelphiaost</t>
  </si>
  <si>
    <t>Grundrecept</t>
  </si>
  <si>
    <t>Total vikt</t>
  </si>
  <si>
    <t>Salt</t>
  </si>
  <si>
    <t>Bakpulver</t>
  </si>
  <si>
    <t>Ingefära</t>
  </si>
  <si>
    <t>Kardemumma</t>
  </si>
  <si>
    <t>Kanel</t>
  </si>
  <si>
    <t xml:space="preserve">Rapsolja </t>
  </si>
  <si>
    <t>Ägg</t>
  </si>
  <si>
    <t>Finrivna morötter</t>
  </si>
  <si>
    <t>Glutenfri mjölblandning</t>
  </si>
  <si>
    <t>Farinsocker</t>
  </si>
  <si>
    <t>RÅVAROR</t>
  </si>
  <si>
    <t>Kilo/förp</t>
  </si>
  <si>
    <t>Pris/förp</t>
  </si>
  <si>
    <t>Pris/kg</t>
  </si>
  <si>
    <t>På lager, kg</t>
  </si>
  <si>
    <t>Lagervärde</t>
  </si>
  <si>
    <t>Ägg klass A EKO, 30x50 g</t>
  </si>
  <si>
    <t>Kanel malen</t>
  </si>
  <si>
    <t>Kardemummakärna grovmalen</t>
  </si>
  <si>
    <t>Ingefära mald</t>
  </si>
  <si>
    <t>Florsocker PS</t>
  </si>
  <si>
    <t>Citron</t>
  </si>
  <si>
    <t>Socker/Vaniljsocker</t>
  </si>
  <si>
    <t>Kilopris</t>
  </si>
  <si>
    <t>Kostnad grundrecept</t>
  </si>
  <si>
    <t>totalt</t>
  </si>
  <si>
    <t>total råvarukostnad per kaka</t>
  </si>
  <si>
    <t>nettopris</t>
  </si>
  <si>
    <t>Totalt värde lager</t>
  </si>
  <si>
    <t>kostnad botten per kaka</t>
  </si>
  <si>
    <t>Morotskaka, botten</t>
  </si>
  <si>
    <t>Morotskaka, frosting</t>
  </si>
  <si>
    <t>kostnad frosting per kaka</t>
  </si>
  <si>
    <t>utpris servering 12% moms</t>
  </si>
  <si>
    <t xml:space="preserve">Andra faktorer att väga in: </t>
  </si>
  <si>
    <t xml:space="preserve">Arbetstid, process, behov av utrustning, svinn. </t>
  </si>
  <si>
    <t>Kategori</t>
  </si>
  <si>
    <t>Produkt</t>
  </si>
  <si>
    <t>Antal 2025</t>
  </si>
  <si>
    <t>Pris nu</t>
  </si>
  <si>
    <t>Moms</t>
  </si>
  <si>
    <t xml:space="preserve">Nytt pris </t>
  </si>
  <si>
    <t>Ny intäkt</t>
  </si>
  <si>
    <t>Ökning</t>
  </si>
  <si>
    <t>Serv mat</t>
  </si>
  <si>
    <t>Grillmacka Asige</t>
  </si>
  <si>
    <t>TA mat</t>
  </si>
  <si>
    <t>Grillmacka Asige TA</t>
  </si>
  <si>
    <t>Bagarfrukost</t>
  </si>
  <si>
    <t>TA bröd</t>
  </si>
  <si>
    <t>Baguette</t>
  </si>
  <si>
    <t>Barnfrukost</t>
  </si>
  <si>
    <t>Barnsmörgås</t>
  </si>
  <si>
    <t>Bryggarbröd</t>
  </si>
  <si>
    <t>Serv dryck</t>
  </si>
  <si>
    <t>Bryggkaffe</t>
  </si>
  <si>
    <t>Serv fika</t>
  </si>
  <si>
    <t>TA fika</t>
  </si>
  <si>
    <t>Chokladboll</t>
  </si>
  <si>
    <t>Chokladmuffin</t>
  </si>
  <si>
    <t>Dagens bulle</t>
  </si>
  <si>
    <t>Dansk</t>
  </si>
  <si>
    <t>Fralla</t>
  </si>
  <si>
    <t>Frukt och nöt</t>
  </si>
  <si>
    <t>Fyra frö</t>
  </si>
  <si>
    <t>Kanelbulle</t>
  </si>
  <si>
    <t>Kardemummabulle</t>
  </si>
  <si>
    <t>Knäcke</t>
  </si>
  <si>
    <t>Levain</t>
  </si>
  <si>
    <t>Kall smörgås Mostorp</t>
  </si>
  <si>
    <t>Smakis</t>
  </si>
  <si>
    <t>Smörgås Susedalen</t>
  </si>
  <si>
    <t>höjning i genomsnitt</t>
  </si>
  <si>
    <t>intäkt/år</t>
  </si>
  <si>
    <t>intäkt/st</t>
  </si>
  <si>
    <t>Extra intäkt</t>
  </si>
  <si>
    <t>STORSÄLJARE</t>
  </si>
  <si>
    <t>BRÖD</t>
  </si>
  <si>
    <t>KONDIS</t>
  </si>
  <si>
    <t>BARNMENY</t>
  </si>
  <si>
    <t>bör vara minst den procent</t>
  </si>
  <si>
    <t>som avtalsrörelsen säger</t>
  </si>
  <si>
    <t>att löner ska höjas</t>
  </si>
  <si>
    <t>Antal 2026</t>
  </si>
  <si>
    <t>procent ökning</t>
  </si>
  <si>
    <t>omsättning nu</t>
  </si>
  <si>
    <t>Espressokaffe</t>
  </si>
  <si>
    <t xml:space="preserve">1. Vad kostar kakan minst? </t>
  </si>
  <si>
    <t xml:space="preserve">2. Vad är den värd? </t>
  </si>
  <si>
    <t xml:space="preserve">3. Hur kan vi påverka värdet? </t>
  </si>
  <si>
    <t>servering</t>
  </si>
  <si>
    <t>utpris ta med 6% moms</t>
  </si>
  <si>
    <t>ta med</t>
  </si>
  <si>
    <t>UPPGIFTER</t>
  </si>
  <si>
    <t>Mitt pris</t>
  </si>
  <si>
    <t>mitt företags råvarukostnad i procent av omsättningen</t>
  </si>
  <si>
    <t>Säkerhetsmarginal</t>
  </si>
  <si>
    <t>höjning kr</t>
  </si>
  <si>
    <t>höjning procent av omsättningen</t>
  </si>
  <si>
    <t>Semla</t>
  </si>
  <si>
    <t>Unnasemla</t>
  </si>
  <si>
    <r>
      <t xml:space="preserve">Den här mallen är framtagen av Sara Wennerström, Solhaga Stenugnsbageri, som material till föreläsningen </t>
    </r>
    <r>
      <rPr>
        <b/>
        <sz val="12"/>
        <color theme="1"/>
        <rFont val="Aptos Narrow"/>
        <family val="2"/>
        <scheme val="minor"/>
      </rPr>
      <t>”Vad ska mathantverk kosta – och vad är det egentligen värt?”</t>
    </r>
    <r>
      <rPr>
        <sz val="12"/>
        <color theme="1"/>
        <rFont val="Aptos Narrow"/>
        <family val="2"/>
        <scheme val="minor"/>
      </rPr>
      <t xml:space="preserve"> under SM i Mathantverk i Kristianstad den 8 oktober 2026.</t>
    </r>
  </si>
  <si>
    <t>Mallen får laddas ner, kopieras och anpassas för användning i den egna verksamheten.</t>
  </si>
  <si>
    <r>
      <t>© Sara Wennerström / Solhaga Stenugnsbageri 2026. Fri att använda och anpassa i egen verksamhet. Får inte säljas eller publiceras som eget material.</t>
    </r>
    <r>
      <rPr>
        <sz val="12"/>
        <color theme="1"/>
        <rFont val="Aptos Narrow"/>
        <family val="2"/>
        <scheme val="minor"/>
      </rPr>
      <t> </t>
    </r>
  </si>
  <si>
    <t>Mallen får inte säljas, publiceras eller spridas vidare som eget material utan tillstånd.</t>
  </si>
  <si>
    <t xml:space="preserve">© Sara Wennerström / Solhaga Stenugnsbageri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</si>
</sst>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Aptos Narrow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20"/>
      <name val="Verdana"/>
      <family val="2"/>
    </font>
    <font>
      <b/>
      <sz val="11"/>
      <color rgb="FFFF0000"/>
      <name val="Verdana"/>
      <family val="2"/>
    </font>
    <font>
      <sz val="10"/>
      <color rgb="FF0A0A0A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u/>
      <sz val="10"/>
      <name val="Verdana"/>
      <family val="2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2" borderId="1" xfId="1" applyFont="1" applyFill="1" applyBorder="1"/>
    <xf numFmtId="0" fontId="3" fillId="0" borderId="1" xfId="1" applyFont="1" applyBorder="1"/>
    <xf numFmtId="1" fontId="2" fillId="0" borderId="1" xfId="1" applyNumberFormat="1" applyFont="1" applyBorder="1"/>
    <xf numFmtId="1" fontId="3" fillId="0" borderId="1" xfId="1" applyNumberFormat="1" applyFont="1" applyBorder="1"/>
    <xf numFmtId="0" fontId="4" fillId="0" borderId="0" xfId="1" applyFont="1"/>
    <xf numFmtId="0" fontId="3" fillId="0" borderId="0" xfId="1" applyFont="1"/>
    <xf numFmtId="0" fontId="5" fillId="0" borderId="0" xfId="1" applyFont="1"/>
    <xf numFmtId="0" fontId="6" fillId="0" borderId="0" xfId="1" applyFont="1"/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/>
    <xf numFmtId="49" fontId="0" fillId="0" borderId="1" xfId="0" applyNumberFormat="1" applyBorder="1"/>
    <xf numFmtId="49" fontId="10" fillId="0" borderId="1" xfId="0" applyNumberFormat="1" applyFont="1" applyBorder="1"/>
    <xf numFmtId="0" fontId="7" fillId="0" borderId="1" xfId="1" applyFont="1" applyBorder="1"/>
    <xf numFmtId="164" fontId="2" fillId="0" borderId="1" xfId="1" applyNumberFormat="1" applyFont="1" applyBorder="1"/>
    <xf numFmtId="2" fontId="2" fillId="0" borderId="0" xfId="1" applyNumberFormat="1" applyFont="1"/>
    <xf numFmtId="164" fontId="2" fillId="0" borderId="0" xfId="1" applyNumberFormat="1" applyFont="1"/>
    <xf numFmtId="0" fontId="0" fillId="2" borderId="1" xfId="0" applyFill="1" applyBorder="1"/>
    <xf numFmtId="0" fontId="10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1" fontId="0" fillId="0" borderId="0" xfId="0" applyNumberFormat="1"/>
    <xf numFmtId="2" fontId="2" fillId="4" borderId="0" xfId="1" applyNumberFormat="1" applyFont="1" applyFill="1"/>
    <xf numFmtId="0" fontId="2" fillId="2" borderId="0" xfId="1" applyFont="1" applyFill="1"/>
    <xf numFmtId="1" fontId="2" fillId="4" borderId="0" xfId="1" applyNumberFormat="1" applyFont="1" applyFill="1"/>
    <xf numFmtId="0" fontId="1" fillId="0" borderId="0" xfId="1"/>
    <xf numFmtId="1" fontId="1" fillId="0" borderId="0" xfId="1" applyNumberFormat="1"/>
    <xf numFmtId="2" fontId="13" fillId="2" borderId="1" xfId="1" applyNumberFormat="1" applyFont="1" applyFill="1" applyBorder="1"/>
    <xf numFmtId="1" fontId="1" fillId="2" borderId="1" xfId="1" applyNumberFormat="1" applyFill="1" applyBorder="1"/>
    <xf numFmtId="0" fontId="1" fillId="2" borderId="1" xfId="1" applyFill="1" applyBorder="1"/>
    <xf numFmtId="0" fontId="1" fillId="0" borderId="1" xfId="1" applyBorder="1"/>
    <xf numFmtId="2" fontId="1" fillId="0" borderId="1" xfId="1" applyNumberFormat="1" applyBorder="1"/>
    <xf numFmtId="2" fontId="11" fillId="2" borderId="1" xfId="1" applyNumberFormat="1" applyFont="1" applyFill="1" applyBorder="1"/>
    <xf numFmtId="1" fontId="1" fillId="5" borderId="1" xfId="1" applyNumberFormat="1" applyFill="1" applyBorder="1"/>
    <xf numFmtId="9" fontId="0" fillId="0" borderId="1" xfId="2" applyFont="1" applyBorder="1"/>
    <xf numFmtId="2" fontId="1" fillId="0" borderId="0" xfId="1" applyNumberFormat="1"/>
    <xf numFmtId="9" fontId="0" fillId="0" borderId="0" xfId="2" applyFont="1"/>
    <xf numFmtId="2" fontId="12" fillId="2" borderId="1" xfId="1" applyNumberFormat="1" applyFont="1" applyFill="1" applyBorder="1"/>
    <xf numFmtId="1" fontId="11" fillId="6" borderId="1" xfId="1" applyNumberFormat="1" applyFont="1" applyFill="1" applyBorder="1"/>
    <xf numFmtId="2" fontId="11" fillId="6" borderId="1" xfId="1" applyNumberFormat="1" applyFont="1" applyFill="1" applyBorder="1"/>
    <xf numFmtId="0" fontId="13" fillId="0" borderId="1" xfId="1" applyFont="1" applyBorder="1"/>
    <xf numFmtId="2" fontId="13" fillId="0" borderId="1" xfId="1" applyNumberFormat="1" applyFont="1" applyBorder="1"/>
    <xf numFmtId="1" fontId="13" fillId="0" borderId="1" xfId="1" applyNumberFormat="1" applyFont="1" applyBorder="1"/>
    <xf numFmtId="1" fontId="1" fillId="0" borderId="1" xfId="1" applyNumberFormat="1" applyBorder="1"/>
    <xf numFmtId="0" fontId="14" fillId="0" borderId="0" xfId="1" applyFont="1"/>
    <xf numFmtId="2" fontId="14" fillId="0" borderId="0" xfId="1" applyNumberFormat="1" applyFont="1"/>
    <xf numFmtId="1" fontId="11" fillId="0" borderId="1" xfId="1" applyNumberFormat="1" applyFont="1" applyBorder="1"/>
    <xf numFmtId="0" fontId="1" fillId="0" borderId="3" xfId="1" applyBorder="1"/>
    <xf numFmtId="2" fontId="1" fillId="0" borderId="3" xfId="1" applyNumberFormat="1" applyBorder="1"/>
    <xf numFmtId="0" fontId="1" fillId="2" borderId="3" xfId="1" applyFill="1" applyBorder="1"/>
    <xf numFmtId="1" fontId="1" fillId="2" borderId="3" xfId="1" applyNumberFormat="1" applyFill="1" applyBorder="1"/>
    <xf numFmtId="2" fontId="11" fillId="2" borderId="3" xfId="1" applyNumberFormat="1" applyFont="1" applyFill="1" applyBorder="1"/>
    <xf numFmtId="2" fontId="11" fillId="6" borderId="3" xfId="1" applyNumberFormat="1" applyFont="1" applyFill="1" applyBorder="1"/>
    <xf numFmtId="1" fontId="11" fillId="0" borderId="3" xfId="1" applyNumberFormat="1" applyFont="1" applyBorder="1"/>
    <xf numFmtId="1" fontId="1" fillId="5" borderId="3" xfId="1" applyNumberFormat="1" applyFill="1" applyBorder="1"/>
    <xf numFmtId="9" fontId="0" fillId="0" borderId="3" xfId="2" applyFont="1" applyBorder="1"/>
    <xf numFmtId="1" fontId="1" fillId="4" borderId="2" xfId="1" applyNumberFormat="1" applyFill="1" applyBorder="1"/>
    <xf numFmtId="2" fontId="1" fillId="4" borderId="1" xfId="1" applyNumberFormat="1" applyFill="1" applyBorder="1"/>
    <xf numFmtId="9" fontId="0" fillId="4" borderId="2" xfId="2" applyFont="1" applyFill="1" applyBorder="1"/>
    <xf numFmtId="1" fontId="1" fillId="7" borderId="2" xfId="1" applyNumberFormat="1" applyFill="1" applyBorder="1"/>
    <xf numFmtId="0" fontId="13" fillId="3" borderId="1" xfId="1" applyFont="1" applyFill="1" applyBorder="1"/>
    <xf numFmtId="2" fontId="13" fillId="3" borderId="1" xfId="1" applyNumberFormat="1" applyFont="1" applyFill="1" applyBorder="1"/>
    <xf numFmtId="1" fontId="13" fillId="3" borderId="1" xfId="1" applyNumberFormat="1" applyFont="1" applyFill="1" applyBorder="1"/>
    <xf numFmtId="1" fontId="1" fillId="3" borderId="1" xfId="1" applyNumberFormat="1" applyFill="1" applyBorder="1"/>
    <xf numFmtId="0" fontId="1" fillId="3" borderId="1" xfId="1" applyFill="1" applyBorder="1"/>
    <xf numFmtId="1" fontId="2" fillId="0" borderId="0" xfId="1" applyNumberFormat="1" applyFont="1"/>
    <xf numFmtId="1" fontId="2" fillId="4" borderId="1" xfId="1" applyNumberFormat="1" applyFont="1" applyFill="1" applyBorder="1"/>
    <xf numFmtId="0" fontId="16" fillId="0" borderId="0" xfId="0" applyFont="1"/>
  </cellXfs>
  <cellStyles count="3">
    <cellStyle name="Normal" xfId="0" builtinId="0"/>
    <cellStyle name="Normal 2" xfId="1" xr:uid="{AF1373C5-1C1D-E54D-8DA4-4FD1680CE30F}"/>
    <cellStyle name="Procent 2" xfId="2" xr:uid="{A7B41A47-91C3-9B48-AE56-C7C0306C6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458249</xdr:colOff>
      <xdr:row>28</xdr:row>
      <xdr:rowOff>117835</xdr:rowOff>
    </xdr:from>
    <xdr:to>
      <xdr:col>5</xdr:col>
      <xdr:colOff>680826</xdr:colOff>
      <xdr:row>43</xdr:row>
      <xdr:rowOff>144021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D14662-9F39-25C2-14FE-F4999CE8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5465" y="5512062"/>
          <a:ext cx="2775670" cy="27756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kfo&#776;ring/Konsultarbete/Ekonomidag_Matgillet/2026_ekonomi_2605.xlsx" TargetMode="External"/><Relationship Id="rId2" Type="http://schemas.openxmlformats.org/officeDocument/2006/relationships/externalLinkPath" Target="/Users/sarawennerstrom/Dropbox/Bokfo&#776;ring/Konsultarbete/Ekonomidag_Matgillet/2026_ekonomi_2605.xlsx" TargetMode="External"/><Relationship Id="rId1" Type="http://schemas.openxmlformats.org/officeDocument/2006/relationships/externalLinkPath" Target="/Users/sarawennerstrom/Dropbox/Bokfo&#776;ring/Konsultarbete/Ekonomidag_Matgillet/2026_ekonomi_260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Bokfo&#776;ring/Konsultarbete/Ekonomidag_Matgillet/2026_ekonomi.xlsx" TargetMode="External"/><Relationship Id="rId2" Type="http://schemas.openxmlformats.org/officeDocument/2006/relationships/externalLinkPath" Target="/Users/sarawennerstrom/Dropbox/Bokfo&#776;ring/Konsultarbete/Ekonomidag_Matgillet/2026_ekonomi.xlsx" TargetMode="External"/><Relationship Id="rId1" Type="http://schemas.openxmlformats.org/officeDocument/2006/relationships/externalLinkPath" Target="/Users/sarawennerstrom/Dropbox/Bokfo&#776;ring/Konsultarbete/Ekonomidag_Matgillet/2026_ekon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CHEMA"/>
      <sheetName val="PERSONALBUDGET"/>
      <sheetName val="BUDGET"/>
      <sheetName val="LIKVIDITET"/>
      <sheetName val="OB &amp; Löneunderlag"/>
      <sheetName val="PRISHÖJNINGA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CHEMA"/>
      <sheetName val="PERSONALBUDGET"/>
      <sheetName val="BUDGET"/>
      <sheetName val="LIKVIDITET"/>
      <sheetName val="OB &amp; Löneunderlag"/>
      <sheetName val="PRISHÖJNINGAR"/>
    </sheetNames>
    <sheetDataSet>
      <sheetData sheetId="0"/>
      <sheetData sheetId="1">
        <row r="60">
          <cell r="D60">
            <v>74444.838751999996</v>
          </cell>
        </row>
      </sheetData>
      <sheetData sheetId="2">
        <row r="14">
          <cell r="I14">
            <v>318164.28571428597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A84B-9946-8340-A613-974DFE254229}">
  <dimension ref="A3:A9"/>
  <sheetViews>
    <sheetView tabSelected="1" workbookViewId="0">
      <selection activeCell="A14" sqref="A14"/>
    </sheetView>
  </sheetViews>
  <sheetFormatPr baseColWidth="10" defaultRowHeight="16" x14ac:dyDescent="0.2"/>
  <sheetData>
    <row r="3" spans="1:1" x14ac:dyDescent="0.2">
      <c r="A3" t="s">
        <v>120</v>
      </c>
    </row>
    <row r="5" spans="1:1" x14ac:dyDescent="0.2">
      <c r="A5" t="s">
        <v>121</v>
      </c>
    </row>
    <row r="7" spans="1:1" x14ac:dyDescent="0.2">
      <c r="A7" t="s">
        <v>123</v>
      </c>
    </row>
    <row r="9" spans="1:1" x14ac:dyDescent="0.2">
      <c r="A9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A384-E74B-8047-8BB4-D2FFD8647A3A}">
  <dimension ref="A1:O51"/>
  <sheetViews>
    <sheetView topLeftCell="A3" zoomScale="97" zoomScaleNormal="97" workbookViewId="0">
      <selection activeCell="I48" sqref="I48"/>
    </sheetView>
  </sheetViews>
  <sheetFormatPr baseColWidth="10" defaultRowHeight="14" x14ac:dyDescent="0.15"/>
  <cols>
    <col min="1" max="1" width="32" style="1" customWidth="1"/>
    <col min="2" max="2" width="12.83203125" style="1" customWidth="1"/>
    <col min="3" max="5" width="11.1640625" style="1" bestFit="1" customWidth="1"/>
    <col min="6" max="14" width="10.83203125" style="1"/>
    <col min="15" max="15" width="19.6640625" style="1" customWidth="1"/>
    <col min="16" max="256" width="10.83203125" style="1"/>
    <col min="257" max="257" width="32" style="1" customWidth="1"/>
    <col min="258" max="258" width="12.83203125" style="1" customWidth="1"/>
    <col min="259" max="261" width="11.1640625" style="1" bestFit="1" customWidth="1"/>
    <col min="262" max="512" width="10.83203125" style="1"/>
    <col min="513" max="513" width="32" style="1" customWidth="1"/>
    <col min="514" max="514" width="12.83203125" style="1" customWidth="1"/>
    <col min="515" max="517" width="11.1640625" style="1" bestFit="1" customWidth="1"/>
    <col min="518" max="768" width="10.83203125" style="1"/>
    <col min="769" max="769" width="32" style="1" customWidth="1"/>
    <col min="770" max="770" width="12.83203125" style="1" customWidth="1"/>
    <col min="771" max="773" width="11.1640625" style="1" bestFit="1" customWidth="1"/>
    <col min="774" max="1024" width="10.83203125" style="1"/>
    <col min="1025" max="1025" width="32" style="1" customWidth="1"/>
    <col min="1026" max="1026" width="12.83203125" style="1" customWidth="1"/>
    <col min="1027" max="1029" width="11.1640625" style="1" bestFit="1" customWidth="1"/>
    <col min="1030" max="1280" width="10.83203125" style="1"/>
    <col min="1281" max="1281" width="32" style="1" customWidth="1"/>
    <col min="1282" max="1282" width="12.83203125" style="1" customWidth="1"/>
    <col min="1283" max="1285" width="11.1640625" style="1" bestFit="1" customWidth="1"/>
    <col min="1286" max="1536" width="10.83203125" style="1"/>
    <col min="1537" max="1537" width="32" style="1" customWidth="1"/>
    <col min="1538" max="1538" width="12.83203125" style="1" customWidth="1"/>
    <col min="1539" max="1541" width="11.1640625" style="1" bestFit="1" customWidth="1"/>
    <col min="1542" max="1792" width="10.83203125" style="1"/>
    <col min="1793" max="1793" width="32" style="1" customWidth="1"/>
    <col min="1794" max="1794" width="12.83203125" style="1" customWidth="1"/>
    <col min="1795" max="1797" width="11.1640625" style="1" bestFit="1" customWidth="1"/>
    <col min="1798" max="2048" width="10.83203125" style="1"/>
    <col min="2049" max="2049" width="32" style="1" customWidth="1"/>
    <col min="2050" max="2050" width="12.83203125" style="1" customWidth="1"/>
    <col min="2051" max="2053" width="11.1640625" style="1" bestFit="1" customWidth="1"/>
    <col min="2054" max="2304" width="10.83203125" style="1"/>
    <col min="2305" max="2305" width="32" style="1" customWidth="1"/>
    <col min="2306" max="2306" width="12.83203125" style="1" customWidth="1"/>
    <col min="2307" max="2309" width="11.1640625" style="1" bestFit="1" customWidth="1"/>
    <col min="2310" max="2560" width="10.83203125" style="1"/>
    <col min="2561" max="2561" width="32" style="1" customWidth="1"/>
    <col min="2562" max="2562" width="12.83203125" style="1" customWidth="1"/>
    <col min="2563" max="2565" width="11.1640625" style="1" bestFit="1" customWidth="1"/>
    <col min="2566" max="2816" width="10.83203125" style="1"/>
    <col min="2817" max="2817" width="32" style="1" customWidth="1"/>
    <col min="2818" max="2818" width="12.83203125" style="1" customWidth="1"/>
    <col min="2819" max="2821" width="11.1640625" style="1" bestFit="1" customWidth="1"/>
    <col min="2822" max="3072" width="10.83203125" style="1"/>
    <col min="3073" max="3073" width="32" style="1" customWidth="1"/>
    <col min="3074" max="3074" width="12.83203125" style="1" customWidth="1"/>
    <col min="3075" max="3077" width="11.1640625" style="1" bestFit="1" customWidth="1"/>
    <col min="3078" max="3328" width="10.83203125" style="1"/>
    <col min="3329" max="3329" width="32" style="1" customWidth="1"/>
    <col min="3330" max="3330" width="12.83203125" style="1" customWidth="1"/>
    <col min="3331" max="3333" width="11.1640625" style="1" bestFit="1" customWidth="1"/>
    <col min="3334" max="3584" width="10.83203125" style="1"/>
    <col min="3585" max="3585" width="32" style="1" customWidth="1"/>
    <col min="3586" max="3586" width="12.83203125" style="1" customWidth="1"/>
    <col min="3587" max="3589" width="11.1640625" style="1" bestFit="1" customWidth="1"/>
    <col min="3590" max="3840" width="10.83203125" style="1"/>
    <col min="3841" max="3841" width="32" style="1" customWidth="1"/>
    <col min="3842" max="3842" width="12.83203125" style="1" customWidth="1"/>
    <col min="3843" max="3845" width="11.1640625" style="1" bestFit="1" customWidth="1"/>
    <col min="3846" max="4096" width="10.83203125" style="1"/>
    <col min="4097" max="4097" width="32" style="1" customWidth="1"/>
    <col min="4098" max="4098" width="12.83203125" style="1" customWidth="1"/>
    <col min="4099" max="4101" width="11.1640625" style="1" bestFit="1" customWidth="1"/>
    <col min="4102" max="4352" width="10.83203125" style="1"/>
    <col min="4353" max="4353" width="32" style="1" customWidth="1"/>
    <col min="4354" max="4354" width="12.83203125" style="1" customWidth="1"/>
    <col min="4355" max="4357" width="11.1640625" style="1" bestFit="1" customWidth="1"/>
    <col min="4358" max="4608" width="10.83203125" style="1"/>
    <col min="4609" max="4609" width="32" style="1" customWidth="1"/>
    <col min="4610" max="4610" width="12.83203125" style="1" customWidth="1"/>
    <col min="4611" max="4613" width="11.1640625" style="1" bestFit="1" customWidth="1"/>
    <col min="4614" max="4864" width="10.83203125" style="1"/>
    <col min="4865" max="4865" width="32" style="1" customWidth="1"/>
    <col min="4866" max="4866" width="12.83203125" style="1" customWidth="1"/>
    <col min="4867" max="4869" width="11.1640625" style="1" bestFit="1" customWidth="1"/>
    <col min="4870" max="5120" width="10.83203125" style="1"/>
    <col min="5121" max="5121" width="32" style="1" customWidth="1"/>
    <col min="5122" max="5122" width="12.83203125" style="1" customWidth="1"/>
    <col min="5123" max="5125" width="11.1640625" style="1" bestFit="1" customWidth="1"/>
    <col min="5126" max="5376" width="10.83203125" style="1"/>
    <col min="5377" max="5377" width="32" style="1" customWidth="1"/>
    <col min="5378" max="5378" width="12.83203125" style="1" customWidth="1"/>
    <col min="5379" max="5381" width="11.1640625" style="1" bestFit="1" customWidth="1"/>
    <col min="5382" max="5632" width="10.83203125" style="1"/>
    <col min="5633" max="5633" width="32" style="1" customWidth="1"/>
    <col min="5634" max="5634" width="12.83203125" style="1" customWidth="1"/>
    <col min="5635" max="5637" width="11.1640625" style="1" bestFit="1" customWidth="1"/>
    <col min="5638" max="5888" width="10.83203125" style="1"/>
    <col min="5889" max="5889" width="32" style="1" customWidth="1"/>
    <col min="5890" max="5890" width="12.83203125" style="1" customWidth="1"/>
    <col min="5891" max="5893" width="11.1640625" style="1" bestFit="1" customWidth="1"/>
    <col min="5894" max="6144" width="10.83203125" style="1"/>
    <col min="6145" max="6145" width="32" style="1" customWidth="1"/>
    <col min="6146" max="6146" width="12.83203125" style="1" customWidth="1"/>
    <col min="6147" max="6149" width="11.1640625" style="1" bestFit="1" customWidth="1"/>
    <col min="6150" max="6400" width="10.83203125" style="1"/>
    <col min="6401" max="6401" width="32" style="1" customWidth="1"/>
    <col min="6402" max="6402" width="12.83203125" style="1" customWidth="1"/>
    <col min="6403" max="6405" width="11.1640625" style="1" bestFit="1" customWidth="1"/>
    <col min="6406" max="6656" width="10.83203125" style="1"/>
    <col min="6657" max="6657" width="32" style="1" customWidth="1"/>
    <col min="6658" max="6658" width="12.83203125" style="1" customWidth="1"/>
    <col min="6659" max="6661" width="11.1640625" style="1" bestFit="1" customWidth="1"/>
    <col min="6662" max="6912" width="10.83203125" style="1"/>
    <col min="6913" max="6913" width="32" style="1" customWidth="1"/>
    <col min="6914" max="6914" width="12.83203125" style="1" customWidth="1"/>
    <col min="6915" max="6917" width="11.1640625" style="1" bestFit="1" customWidth="1"/>
    <col min="6918" max="7168" width="10.83203125" style="1"/>
    <col min="7169" max="7169" width="32" style="1" customWidth="1"/>
    <col min="7170" max="7170" width="12.83203125" style="1" customWidth="1"/>
    <col min="7171" max="7173" width="11.1640625" style="1" bestFit="1" customWidth="1"/>
    <col min="7174" max="7424" width="10.83203125" style="1"/>
    <col min="7425" max="7425" width="32" style="1" customWidth="1"/>
    <col min="7426" max="7426" width="12.83203125" style="1" customWidth="1"/>
    <col min="7427" max="7429" width="11.1640625" style="1" bestFit="1" customWidth="1"/>
    <col min="7430" max="7680" width="10.83203125" style="1"/>
    <col min="7681" max="7681" width="32" style="1" customWidth="1"/>
    <col min="7682" max="7682" width="12.83203125" style="1" customWidth="1"/>
    <col min="7683" max="7685" width="11.1640625" style="1" bestFit="1" customWidth="1"/>
    <col min="7686" max="7936" width="10.83203125" style="1"/>
    <col min="7937" max="7937" width="32" style="1" customWidth="1"/>
    <col min="7938" max="7938" width="12.83203125" style="1" customWidth="1"/>
    <col min="7939" max="7941" width="11.1640625" style="1" bestFit="1" customWidth="1"/>
    <col min="7942" max="8192" width="10.83203125" style="1"/>
    <col min="8193" max="8193" width="32" style="1" customWidth="1"/>
    <col min="8194" max="8194" width="12.83203125" style="1" customWidth="1"/>
    <col min="8195" max="8197" width="11.1640625" style="1" bestFit="1" customWidth="1"/>
    <col min="8198" max="8448" width="10.83203125" style="1"/>
    <col min="8449" max="8449" width="32" style="1" customWidth="1"/>
    <col min="8450" max="8450" width="12.83203125" style="1" customWidth="1"/>
    <col min="8451" max="8453" width="11.1640625" style="1" bestFit="1" customWidth="1"/>
    <col min="8454" max="8704" width="10.83203125" style="1"/>
    <col min="8705" max="8705" width="32" style="1" customWidth="1"/>
    <col min="8706" max="8706" width="12.83203125" style="1" customWidth="1"/>
    <col min="8707" max="8709" width="11.1640625" style="1" bestFit="1" customWidth="1"/>
    <col min="8710" max="8960" width="10.83203125" style="1"/>
    <col min="8961" max="8961" width="32" style="1" customWidth="1"/>
    <col min="8962" max="8962" width="12.83203125" style="1" customWidth="1"/>
    <col min="8963" max="8965" width="11.1640625" style="1" bestFit="1" customWidth="1"/>
    <col min="8966" max="9216" width="10.83203125" style="1"/>
    <col min="9217" max="9217" width="32" style="1" customWidth="1"/>
    <col min="9218" max="9218" width="12.83203125" style="1" customWidth="1"/>
    <col min="9219" max="9221" width="11.1640625" style="1" bestFit="1" customWidth="1"/>
    <col min="9222" max="9472" width="10.83203125" style="1"/>
    <col min="9473" max="9473" width="32" style="1" customWidth="1"/>
    <col min="9474" max="9474" width="12.83203125" style="1" customWidth="1"/>
    <col min="9475" max="9477" width="11.1640625" style="1" bestFit="1" customWidth="1"/>
    <col min="9478" max="9728" width="10.83203125" style="1"/>
    <col min="9729" max="9729" width="32" style="1" customWidth="1"/>
    <col min="9730" max="9730" width="12.83203125" style="1" customWidth="1"/>
    <col min="9731" max="9733" width="11.1640625" style="1" bestFit="1" customWidth="1"/>
    <col min="9734" max="9984" width="10.83203125" style="1"/>
    <col min="9985" max="9985" width="32" style="1" customWidth="1"/>
    <col min="9986" max="9986" width="12.83203125" style="1" customWidth="1"/>
    <col min="9987" max="9989" width="11.1640625" style="1" bestFit="1" customWidth="1"/>
    <col min="9990" max="10240" width="10.83203125" style="1"/>
    <col min="10241" max="10241" width="32" style="1" customWidth="1"/>
    <col min="10242" max="10242" width="12.83203125" style="1" customWidth="1"/>
    <col min="10243" max="10245" width="11.1640625" style="1" bestFit="1" customWidth="1"/>
    <col min="10246" max="10496" width="10.83203125" style="1"/>
    <col min="10497" max="10497" width="32" style="1" customWidth="1"/>
    <col min="10498" max="10498" width="12.83203125" style="1" customWidth="1"/>
    <col min="10499" max="10501" width="11.1640625" style="1" bestFit="1" customWidth="1"/>
    <col min="10502" max="10752" width="10.83203125" style="1"/>
    <col min="10753" max="10753" width="32" style="1" customWidth="1"/>
    <col min="10754" max="10754" width="12.83203125" style="1" customWidth="1"/>
    <col min="10755" max="10757" width="11.1640625" style="1" bestFit="1" customWidth="1"/>
    <col min="10758" max="11008" width="10.83203125" style="1"/>
    <col min="11009" max="11009" width="32" style="1" customWidth="1"/>
    <col min="11010" max="11010" width="12.83203125" style="1" customWidth="1"/>
    <col min="11011" max="11013" width="11.1640625" style="1" bestFit="1" customWidth="1"/>
    <col min="11014" max="11264" width="10.83203125" style="1"/>
    <col min="11265" max="11265" width="32" style="1" customWidth="1"/>
    <col min="11266" max="11266" width="12.83203125" style="1" customWidth="1"/>
    <col min="11267" max="11269" width="11.1640625" style="1" bestFit="1" customWidth="1"/>
    <col min="11270" max="11520" width="10.83203125" style="1"/>
    <col min="11521" max="11521" width="32" style="1" customWidth="1"/>
    <col min="11522" max="11522" width="12.83203125" style="1" customWidth="1"/>
    <col min="11523" max="11525" width="11.1640625" style="1" bestFit="1" customWidth="1"/>
    <col min="11526" max="11776" width="10.83203125" style="1"/>
    <col min="11777" max="11777" width="32" style="1" customWidth="1"/>
    <col min="11778" max="11778" width="12.83203125" style="1" customWidth="1"/>
    <col min="11779" max="11781" width="11.1640625" style="1" bestFit="1" customWidth="1"/>
    <col min="11782" max="12032" width="10.83203125" style="1"/>
    <col min="12033" max="12033" width="32" style="1" customWidth="1"/>
    <col min="12034" max="12034" width="12.83203125" style="1" customWidth="1"/>
    <col min="12035" max="12037" width="11.1640625" style="1" bestFit="1" customWidth="1"/>
    <col min="12038" max="12288" width="10.83203125" style="1"/>
    <col min="12289" max="12289" width="32" style="1" customWidth="1"/>
    <col min="12290" max="12290" width="12.83203125" style="1" customWidth="1"/>
    <col min="12291" max="12293" width="11.1640625" style="1" bestFit="1" customWidth="1"/>
    <col min="12294" max="12544" width="10.83203125" style="1"/>
    <col min="12545" max="12545" width="32" style="1" customWidth="1"/>
    <col min="12546" max="12546" width="12.83203125" style="1" customWidth="1"/>
    <col min="12547" max="12549" width="11.1640625" style="1" bestFit="1" customWidth="1"/>
    <col min="12550" max="12800" width="10.83203125" style="1"/>
    <col min="12801" max="12801" width="32" style="1" customWidth="1"/>
    <col min="12802" max="12802" width="12.83203125" style="1" customWidth="1"/>
    <col min="12803" max="12805" width="11.1640625" style="1" bestFit="1" customWidth="1"/>
    <col min="12806" max="13056" width="10.83203125" style="1"/>
    <col min="13057" max="13057" width="32" style="1" customWidth="1"/>
    <col min="13058" max="13058" width="12.83203125" style="1" customWidth="1"/>
    <col min="13059" max="13061" width="11.1640625" style="1" bestFit="1" customWidth="1"/>
    <col min="13062" max="13312" width="10.83203125" style="1"/>
    <col min="13313" max="13313" width="32" style="1" customWidth="1"/>
    <col min="13314" max="13314" width="12.83203125" style="1" customWidth="1"/>
    <col min="13315" max="13317" width="11.1640625" style="1" bestFit="1" customWidth="1"/>
    <col min="13318" max="13568" width="10.83203125" style="1"/>
    <col min="13569" max="13569" width="32" style="1" customWidth="1"/>
    <col min="13570" max="13570" width="12.83203125" style="1" customWidth="1"/>
    <col min="13571" max="13573" width="11.1640625" style="1" bestFit="1" customWidth="1"/>
    <col min="13574" max="13824" width="10.83203125" style="1"/>
    <col min="13825" max="13825" width="32" style="1" customWidth="1"/>
    <col min="13826" max="13826" width="12.83203125" style="1" customWidth="1"/>
    <col min="13827" max="13829" width="11.1640625" style="1" bestFit="1" customWidth="1"/>
    <col min="13830" max="14080" width="10.83203125" style="1"/>
    <col min="14081" max="14081" width="32" style="1" customWidth="1"/>
    <col min="14082" max="14082" width="12.83203125" style="1" customWidth="1"/>
    <col min="14083" max="14085" width="11.1640625" style="1" bestFit="1" customWidth="1"/>
    <col min="14086" max="14336" width="10.83203125" style="1"/>
    <col min="14337" max="14337" width="32" style="1" customWidth="1"/>
    <col min="14338" max="14338" width="12.83203125" style="1" customWidth="1"/>
    <col min="14339" max="14341" width="11.1640625" style="1" bestFit="1" customWidth="1"/>
    <col min="14342" max="14592" width="10.83203125" style="1"/>
    <col min="14593" max="14593" width="32" style="1" customWidth="1"/>
    <col min="14594" max="14594" width="12.83203125" style="1" customWidth="1"/>
    <col min="14595" max="14597" width="11.1640625" style="1" bestFit="1" customWidth="1"/>
    <col min="14598" max="14848" width="10.83203125" style="1"/>
    <col min="14849" max="14849" width="32" style="1" customWidth="1"/>
    <col min="14850" max="14850" width="12.83203125" style="1" customWidth="1"/>
    <col min="14851" max="14853" width="11.1640625" style="1" bestFit="1" customWidth="1"/>
    <col min="14854" max="15104" width="10.83203125" style="1"/>
    <col min="15105" max="15105" width="32" style="1" customWidth="1"/>
    <col min="15106" max="15106" width="12.83203125" style="1" customWidth="1"/>
    <col min="15107" max="15109" width="11.1640625" style="1" bestFit="1" customWidth="1"/>
    <col min="15110" max="15360" width="10.83203125" style="1"/>
    <col min="15361" max="15361" width="32" style="1" customWidth="1"/>
    <col min="15362" max="15362" width="12.83203125" style="1" customWidth="1"/>
    <col min="15363" max="15365" width="11.1640625" style="1" bestFit="1" customWidth="1"/>
    <col min="15366" max="15616" width="10.83203125" style="1"/>
    <col min="15617" max="15617" width="32" style="1" customWidth="1"/>
    <col min="15618" max="15618" width="12.83203125" style="1" customWidth="1"/>
    <col min="15619" max="15621" width="11.1640625" style="1" bestFit="1" customWidth="1"/>
    <col min="15622" max="15872" width="10.83203125" style="1"/>
    <col min="15873" max="15873" width="32" style="1" customWidth="1"/>
    <col min="15874" max="15874" width="12.83203125" style="1" customWidth="1"/>
    <col min="15875" max="15877" width="11.1640625" style="1" bestFit="1" customWidth="1"/>
    <col min="15878" max="16128" width="10.83203125" style="1"/>
    <col min="16129" max="16129" width="32" style="1" customWidth="1"/>
    <col min="16130" max="16130" width="12.83203125" style="1" customWidth="1"/>
    <col min="16131" max="16133" width="11.1640625" style="1" bestFit="1" customWidth="1"/>
    <col min="16134" max="16384" width="10.83203125" style="1"/>
  </cols>
  <sheetData>
    <row r="1" spans="1:10" ht="25" x14ac:dyDescent="0.25">
      <c r="A1" s="7" t="s">
        <v>49</v>
      </c>
      <c r="F1" s="10"/>
    </row>
    <row r="2" spans="1:10" x14ac:dyDescent="0.15">
      <c r="H2" s="8" t="s">
        <v>42</v>
      </c>
      <c r="I2" s="8" t="s">
        <v>43</v>
      </c>
    </row>
    <row r="3" spans="1:10" x14ac:dyDescent="0.15">
      <c r="A3" s="2"/>
      <c r="B3" s="2" t="s">
        <v>17</v>
      </c>
      <c r="C3" s="2">
        <v>2</v>
      </c>
      <c r="D3" s="2">
        <v>3</v>
      </c>
      <c r="E3" s="3">
        <v>3.6</v>
      </c>
    </row>
    <row r="4" spans="1:10" x14ac:dyDescent="0.15">
      <c r="A4" s="2" t="s">
        <v>28</v>
      </c>
      <c r="B4" s="3">
        <v>300</v>
      </c>
      <c r="C4" s="2">
        <f>B4*2</f>
        <v>600</v>
      </c>
      <c r="D4" s="2">
        <f>B4*3</f>
        <v>900</v>
      </c>
      <c r="E4" s="2">
        <f>B4*$E$3</f>
        <v>1080</v>
      </c>
      <c r="H4" s="18">
        <f>RÅVARULISTA!D4</f>
        <v>19.4528</v>
      </c>
      <c r="I4" s="18">
        <f>H4*B4/1000</f>
        <v>5.8358400000000001</v>
      </c>
    </row>
    <row r="5" spans="1:10" x14ac:dyDescent="0.15">
      <c r="A5" s="2" t="s">
        <v>27</v>
      </c>
      <c r="B5" s="3">
        <v>320</v>
      </c>
      <c r="C5" s="2">
        <f t="shared" ref="C5:C14" si="0">B5*2</f>
        <v>640</v>
      </c>
      <c r="D5" s="2">
        <f t="shared" ref="D5:D14" si="1">B5*3</f>
        <v>960</v>
      </c>
      <c r="E5" s="2">
        <f t="shared" ref="E5:E14" si="2">B5*$E$3</f>
        <v>1152</v>
      </c>
      <c r="H5" s="18">
        <f>RÅVARULISTA!D5</f>
        <v>120.31040000000002</v>
      </c>
      <c r="I5" s="18">
        <f t="shared" ref="I5:I13" si="3">H5*B5/1000</f>
        <v>38.499328000000006</v>
      </c>
    </row>
    <row r="6" spans="1:10" x14ac:dyDescent="0.15">
      <c r="A6" s="2" t="s">
        <v>26</v>
      </c>
      <c r="B6" s="3">
        <v>320</v>
      </c>
      <c r="C6" s="2">
        <f t="shared" si="0"/>
        <v>640</v>
      </c>
      <c r="D6" s="2">
        <f t="shared" si="1"/>
        <v>960</v>
      </c>
      <c r="E6" s="2">
        <f t="shared" si="2"/>
        <v>1152</v>
      </c>
      <c r="H6" s="18">
        <f>RÅVARULISTA!D6</f>
        <v>10.45</v>
      </c>
      <c r="I6" s="18">
        <f t="shared" si="3"/>
        <v>3.3439999999999999</v>
      </c>
    </row>
    <row r="7" spans="1:10" x14ac:dyDescent="0.15">
      <c r="A7" s="16" t="s">
        <v>25</v>
      </c>
      <c r="B7" s="3">
        <v>240</v>
      </c>
      <c r="C7" s="2">
        <f t="shared" si="0"/>
        <v>480</v>
      </c>
      <c r="D7" s="2">
        <f t="shared" si="1"/>
        <v>720</v>
      </c>
      <c r="E7" s="2">
        <f t="shared" si="2"/>
        <v>864</v>
      </c>
      <c r="H7" s="18">
        <f>RÅVARULISTA!D7</f>
        <v>67</v>
      </c>
      <c r="I7" s="18">
        <f t="shared" si="3"/>
        <v>16.079999999999998</v>
      </c>
    </row>
    <row r="8" spans="1:10" x14ac:dyDescent="0.15">
      <c r="A8" s="16" t="s">
        <v>24</v>
      </c>
      <c r="B8" s="3">
        <v>140</v>
      </c>
      <c r="C8" s="2">
        <f t="shared" si="0"/>
        <v>280</v>
      </c>
      <c r="D8" s="2">
        <f t="shared" si="1"/>
        <v>420</v>
      </c>
      <c r="E8" s="2">
        <f t="shared" si="2"/>
        <v>504</v>
      </c>
      <c r="H8" s="18">
        <f>RÅVARULISTA!D8</f>
        <v>23.471</v>
      </c>
      <c r="I8" s="18">
        <f t="shared" si="3"/>
        <v>3.2859400000000001</v>
      </c>
    </row>
    <row r="9" spans="1:10" x14ac:dyDescent="0.15">
      <c r="A9" s="16" t="s">
        <v>23</v>
      </c>
      <c r="B9" s="3">
        <v>14</v>
      </c>
      <c r="C9" s="2">
        <f t="shared" si="0"/>
        <v>28</v>
      </c>
      <c r="D9" s="2">
        <f t="shared" si="1"/>
        <v>42</v>
      </c>
      <c r="E9" s="2">
        <f t="shared" si="2"/>
        <v>50.4</v>
      </c>
      <c r="H9" s="18">
        <f>RÅVARULISTA!D9</f>
        <v>91</v>
      </c>
      <c r="I9" s="18">
        <f t="shared" si="3"/>
        <v>1.274</v>
      </c>
    </row>
    <row r="10" spans="1:10" x14ac:dyDescent="0.15">
      <c r="A10" s="16" t="s">
        <v>22</v>
      </c>
      <c r="B10" s="3">
        <v>10</v>
      </c>
      <c r="C10" s="2">
        <f t="shared" si="0"/>
        <v>20</v>
      </c>
      <c r="D10" s="2">
        <f t="shared" si="1"/>
        <v>30</v>
      </c>
      <c r="E10" s="2">
        <f t="shared" si="2"/>
        <v>36</v>
      </c>
      <c r="H10" s="18">
        <f>RÅVARULISTA!D10</f>
        <v>615</v>
      </c>
      <c r="I10" s="18">
        <f t="shared" si="3"/>
        <v>6.15</v>
      </c>
    </row>
    <row r="11" spans="1:10" x14ac:dyDescent="0.15">
      <c r="A11" s="16" t="s">
        <v>21</v>
      </c>
      <c r="B11" s="3">
        <v>8</v>
      </c>
      <c r="C11" s="2">
        <f t="shared" si="0"/>
        <v>16</v>
      </c>
      <c r="D11" s="2">
        <f t="shared" si="1"/>
        <v>24</v>
      </c>
      <c r="E11" s="2">
        <f t="shared" si="2"/>
        <v>28.8</v>
      </c>
      <c r="H11" s="18">
        <f>RÅVARULISTA!D11</f>
        <v>180</v>
      </c>
      <c r="I11" s="18">
        <f t="shared" si="3"/>
        <v>1.44</v>
      </c>
    </row>
    <row r="12" spans="1:10" x14ac:dyDescent="0.15">
      <c r="A12" s="16" t="s">
        <v>20</v>
      </c>
      <c r="B12" s="3">
        <v>5</v>
      </c>
      <c r="C12" s="2">
        <f t="shared" si="0"/>
        <v>10</v>
      </c>
      <c r="D12" s="2">
        <f t="shared" si="1"/>
        <v>15</v>
      </c>
      <c r="E12" s="2">
        <f t="shared" si="2"/>
        <v>18</v>
      </c>
      <c r="H12" s="18">
        <f>RÅVARULISTA!D12</f>
        <v>67</v>
      </c>
      <c r="I12" s="18">
        <f t="shared" si="3"/>
        <v>0.33500000000000002</v>
      </c>
    </row>
    <row r="13" spans="1:10" x14ac:dyDescent="0.15">
      <c r="A13" s="16" t="s">
        <v>19</v>
      </c>
      <c r="B13" s="3">
        <v>4</v>
      </c>
      <c r="C13" s="2">
        <f t="shared" si="0"/>
        <v>8</v>
      </c>
      <c r="D13" s="2">
        <f t="shared" si="1"/>
        <v>12</v>
      </c>
      <c r="E13" s="2">
        <f t="shared" si="2"/>
        <v>14.4</v>
      </c>
      <c r="H13" s="18">
        <f>RÅVARULISTA!D13</f>
        <v>5.3984000000000005</v>
      </c>
      <c r="I13" s="18">
        <f t="shared" si="3"/>
        <v>2.1593600000000001E-2</v>
      </c>
    </row>
    <row r="14" spans="1:10" x14ac:dyDescent="0.15">
      <c r="A14" s="4" t="s">
        <v>18</v>
      </c>
      <c r="B14" s="4">
        <f>SUM(B4:B13)</f>
        <v>1361</v>
      </c>
      <c r="C14" s="2">
        <f t="shared" si="0"/>
        <v>2722</v>
      </c>
      <c r="D14" s="2">
        <f t="shared" si="1"/>
        <v>4083</v>
      </c>
      <c r="E14" s="2">
        <f t="shared" si="2"/>
        <v>4899.6000000000004</v>
      </c>
      <c r="I14" s="18"/>
    </row>
    <row r="15" spans="1:10" x14ac:dyDescent="0.15">
      <c r="A15" s="4" t="s">
        <v>10</v>
      </c>
      <c r="B15" s="6">
        <f>B14/$B$32</f>
        <v>22.683333333333334</v>
      </c>
      <c r="C15" s="6">
        <f>C14/$B$32</f>
        <v>45.366666666666667</v>
      </c>
      <c r="D15" s="6">
        <f>D14/$B$32</f>
        <v>68.05</v>
      </c>
      <c r="E15" s="6">
        <f>E14/$B$32</f>
        <v>81.660000000000011</v>
      </c>
      <c r="I15" s="18">
        <f>SUM(I4:I14)</f>
        <v>76.2657016</v>
      </c>
      <c r="J15" s="1" t="s">
        <v>44</v>
      </c>
    </row>
    <row r="16" spans="1:10" x14ac:dyDescent="0.15">
      <c r="A16" s="9"/>
      <c r="B16" s="8"/>
      <c r="I16" s="25">
        <f>I15/B15</f>
        <v>3.3621911065393091</v>
      </c>
      <c r="J16" s="1" t="s">
        <v>48</v>
      </c>
    </row>
    <row r="17" spans="1:10" x14ac:dyDescent="0.15">
      <c r="I17" s="18"/>
    </row>
    <row r="18" spans="1:10" ht="25" x14ac:dyDescent="0.25">
      <c r="A18" s="7" t="s">
        <v>50</v>
      </c>
      <c r="I18" s="18"/>
    </row>
    <row r="19" spans="1:10" x14ac:dyDescent="0.15">
      <c r="I19" s="18"/>
    </row>
    <row r="20" spans="1:10" x14ac:dyDescent="0.15">
      <c r="A20" s="4"/>
      <c r="B20" s="2" t="s">
        <v>17</v>
      </c>
      <c r="C20" s="2">
        <v>2</v>
      </c>
      <c r="D20" s="2">
        <v>3</v>
      </c>
      <c r="E20" s="3">
        <v>14</v>
      </c>
      <c r="I20" s="18"/>
    </row>
    <row r="21" spans="1:10" x14ac:dyDescent="0.15">
      <c r="A21" s="2" t="s">
        <v>16</v>
      </c>
      <c r="B21" s="5">
        <v>860</v>
      </c>
      <c r="C21" s="5">
        <f>B21*2</f>
        <v>1720</v>
      </c>
      <c r="D21" s="5">
        <f>B21*3</f>
        <v>2580</v>
      </c>
      <c r="E21" s="5">
        <f>B21*$E$20</f>
        <v>12040</v>
      </c>
      <c r="H21" s="18">
        <v>125</v>
      </c>
      <c r="I21" s="18">
        <f>H21*B21/1000</f>
        <v>107.5</v>
      </c>
    </row>
    <row r="22" spans="1:10" x14ac:dyDescent="0.15">
      <c r="A22" s="2" t="s">
        <v>15</v>
      </c>
      <c r="B22" s="5">
        <v>450</v>
      </c>
      <c r="C22" s="5">
        <f>B22*2</f>
        <v>900</v>
      </c>
      <c r="D22" s="5">
        <f>B22*3</f>
        <v>1350</v>
      </c>
      <c r="E22" s="5">
        <f>B22*$E$20</f>
        <v>6300</v>
      </c>
      <c r="H22" s="18">
        <f>RÅVARULISTA!D15</f>
        <v>99</v>
      </c>
      <c r="I22" s="18">
        <f t="shared" ref="I22:I25" si="4">H22*B22/1000</f>
        <v>44.55</v>
      </c>
    </row>
    <row r="23" spans="1:10" x14ac:dyDescent="0.15">
      <c r="A23" s="2" t="s">
        <v>14</v>
      </c>
      <c r="B23" s="5">
        <v>450</v>
      </c>
      <c r="C23" s="5">
        <f>B23*2</f>
        <v>900</v>
      </c>
      <c r="D23" s="5">
        <f>B23*3</f>
        <v>1350</v>
      </c>
      <c r="E23" s="5">
        <f>B23*$E$20</f>
        <v>6300</v>
      </c>
      <c r="H23" s="18">
        <f>RÅVARULISTA!D16</f>
        <v>13.325200000000001</v>
      </c>
      <c r="I23" s="18">
        <f t="shared" si="4"/>
        <v>5.99634</v>
      </c>
    </row>
    <row r="24" spans="1:10" x14ac:dyDescent="0.15">
      <c r="A24" s="2" t="s">
        <v>13</v>
      </c>
      <c r="B24" s="5">
        <v>50</v>
      </c>
      <c r="C24" s="5">
        <f>B24*2</f>
        <v>100</v>
      </c>
      <c r="D24" s="5">
        <f>B24*3</f>
        <v>150</v>
      </c>
      <c r="E24" s="5">
        <f>B24*$E$20</f>
        <v>700</v>
      </c>
      <c r="H24" s="18">
        <f>RÅVARULISTA!D17</f>
        <v>10.5</v>
      </c>
      <c r="I24" s="18">
        <f t="shared" si="4"/>
        <v>0.52500000000000002</v>
      </c>
    </row>
    <row r="25" spans="1:10" x14ac:dyDescent="0.15">
      <c r="A25" s="2" t="s">
        <v>12</v>
      </c>
      <c r="B25" s="5">
        <v>0.5</v>
      </c>
      <c r="C25" s="5">
        <f>B25*2</f>
        <v>1</v>
      </c>
      <c r="D25" s="5">
        <f>B25*3</f>
        <v>1.5</v>
      </c>
      <c r="E25" s="5">
        <f>B25*$E$20</f>
        <v>7</v>
      </c>
      <c r="H25" s="18">
        <f>RÅVARULISTA!D18</f>
        <v>66.666666666666671</v>
      </c>
      <c r="I25" s="18">
        <f t="shared" si="4"/>
        <v>3.3333333333333333E-2</v>
      </c>
    </row>
    <row r="26" spans="1:10" x14ac:dyDescent="0.15">
      <c r="A26" s="4" t="s">
        <v>11</v>
      </c>
      <c r="B26" s="6">
        <f>SUM(B21:B24)</f>
        <v>1810</v>
      </c>
      <c r="C26" s="5">
        <f>SUM(C21:C25)</f>
        <v>3621</v>
      </c>
      <c r="D26" s="5">
        <f>SUM(D21:D25)</f>
        <v>5431.5</v>
      </c>
      <c r="E26" s="5">
        <f>SUM(E21:E25)</f>
        <v>25347</v>
      </c>
    </row>
    <row r="27" spans="1:10" x14ac:dyDescent="0.15">
      <c r="A27" s="4" t="s">
        <v>10</v>
      </c>
      <c r="B27" s="5">
        <f>B26/$B$36</f>
        <v>60.333333333333336</v>
      </c>
      <c r="C27" s="5">
        <f t="shared" ref="C27:E27" si="5">C26/$B$36</f>
        <v>120.7</v>
      </c>
      <c r="D27" s="5">
        <f t="shared" si="5"/>
        <v>181.05</v>
      </c>
      <c r="E27" s="5">
        <f t="shared" si="5"/>
        <v>844.9</v>
      </c>
      <c r="I27" s="18">
        <f>SUM(I21:I26)</f>
        <v>158.60467333333335</v>
      </c>
      <c r="J27" s="1" t="s">
        <v>44</v>
      </c>
    </row>
    <row r="28" spans="1:10" x14ac:dyDescent="0.15">
      <c r="I28" s="25">
        <f>I27/B27</f>
        <v>2.6288067403314921</v>
      </c>
      <c r="J28" s="1" t="s">
        <v>51</v>
      </c>
    </row>
    <row r="31" spans="1:10" x14ac:dyDescent="0.15">
      <c r="A31" s="2" t="s">
        <v>9</v>
      </c>
      <c r="B31" s="2"/>
      <c r="I31" s="25">
        <f>I16+I28</f>
        <v>5.9909978468708012</v>
      </c>
      <c r="J31" s="1" t="s">
        <v>45</v>
      </c>
    </row>
    <row r="32" spans="1:10" x14ac:dyDescent="0.15">
      <c r="A32" s="2" t="s">
        <v>8</v>
      </c>
      <c r="B32" s="3">
        <v>60</v>
      </c>
      <c r="I32" s="26">
        <v>0.2</v>
      </c>
      <c r="J32" s="1" t="s">
        <v>114</v>
      </c>
    </row>
    <row r="33" spans="1:15" x14ac:dyDescent="0.15">
      <c r="A33" s="2" t="s">
        <v>7</v>
      </c>
      <c r="B33" s="3">
        <v>80</v>
      </c>
    </row>
    <row r="34" spans="1:15" x14ac:dyDescent="0.15">
      <c r="A34" s="2" t="s">
        <v>6</v>
      </c>
      <c r="B34" s="2">
        <f>B32*B33</f>
        <v>4800</v>
      </c>
      <c r="I34" s="19">
        <f>I31*(1/I32)</f>
        <v>29.954989234354006</v>
      </c>
      <c r="J34" s="1" t="s">
        <v>46</v>
      </c>
      <c r="M34" s="2" t="s">
        <v>113</v>
      </c>
      <c r="N34" s="2"/>
      <c r="O34" s="2" t="s">
        <v>115</v>
      </c>
    </row>
    <row r="35" spans="1:15" x14ac:dyDescent="0.15">
      <c r="A35" s="2"/>
      <c r="B35" s="2"/>
      <c r="I35" s="27">
        <f>I34*1.06</f>
        <v>31.752288588415247</v>
      </c>
      <c r="J35" s="1" t="s">
        <v>110</v>
      </c>
      <c r="M35" s="3">
        <v>0</v>
      </c>
      <c r="N35" s="2" t="s">
        <v>111</v>
      </c>
      <c r="O35" s="69">
        <f>M35-I35</f>
        <v>-31.752288588415247</v>
      </c>
    </row>
    <row r="36" spans="1:15" x14ac:dyDescent="0.15">
      <c r="A36" s="2" t="s">
        <v>5</v>
      </c>
      <c r="B36" s="3">
        <v>30</v>
      </c>
      <c r="I36" s="27">
        <f>I34*1.12</f>
        <v>33.549587942476492</v>
      </c>
      <c r="J36" s="1" t="s">
        <v>52</v>
      </c>
      <c r="M36" s="3">
        <v>0</v>
      </c>
      <c r="N36" s="2" t="s">
        <v>109</v>
      </c>
      <c r="O36" s="69">
        <f t="shared" ref="O36" si="6">M36-I36</f>
        <v>-33.549587942476492</v>
      </c>
    </row>
    <row r="37" spans="1:15" x14ac:dyDescent="0.15">
      <c r="A37" s="2" t="s">
        <v>4</v>
      </c>
      <c r="B37" s="2">
        <f>B36*B33</f>
        <v>2400</v>
      </c>
      <c r="O37" s="68"/>
    </row>
    <row r="38" spans="1:15" x14ac:dyDescent="0.15">
      <c r="A38" s="2" t="s">
        <v>3</v>
      </c>
      <c r="B38" s="3">
        <v>1650</v>
      </c>
    </row>
    <row r="39" spans="1:15" x14ac:dyDescent="0.15">
      <c r="A39" s="2" t="s">
        <v>2</v>
      </c>
      <c r="B39" s="3">
        <v>800</v>
      </c>
      <c r="H39" s="1" t="s">
        <v>53</v>
      </c>
    </row>
    <row r="40" spans="1:15" x14ac:dyDescent="0.15">
      <c r="A40" s="2" t="s">
        <v>1</v>
      </c>
      <c r="B40" s="5">
        <f>B21/60*800</f>
        <v>11466.666666666668</v>
      </c>
      <c r="H40" s="1" t="s">
        <v>54</v>
      </c>
    </row>
    <row r="41" spans="1:15" x14ac:dyDescent="0.15">
      <c r="A41" s="2" t="s">
        <v>0</v>
      </c>
      <c r="B41" s="17">
        <f>B40/B38</f>
        <v>6.9494949494949498</v>
      </c>
    </row>
    <row r="42" spans="1:15" x14ac:dyDescent="0.15">
      <c r="H42" s="1" t="s">
        <v>112</v>
      </c>
    </row>
    <row r="43" spans="1:15" x14ac:dyDescent="0.15">
      <c r="H43" s="1" t="s">
        <v>106</v>
      </c>
    </row>
    <row r="44" spans="1:15" x14ac:dyDescent="0.15">
      <c r="H44" s="1" t="s">
        <v>107</v>
      </c>
    </row>
    <row r="45" spans="1:15" x14ac:dyDescent="0.15">
      <c r="H45" s="1" t="s">
        <v>108</v>
      </c>
    </row>
    <row r="51" spans="1:1" ht="16" x14ac:dyDescent="0.2">
      <c r="A51" s="70" t="s">
        <v>122</v>
      </c>
    </row>
  </sheetData>
  <pageMargins left="0.75" right="0.75" top="1" bottom="1" header="0.5" footer="0.5"/>
  <pageSetup paperSize="9" orientation="portrait" horizontalDpi="4294967292" verticalDpi="429496729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460A-6F28-9046-BD97-D526D8FC39C2}">
  <dimension ref="A1:F40"/>
  <sheetViews>
    <sheetView workbookViewId="0">
      <selection activeCell="E44" sqref="E44"/>
    </sheetView>
  </sheetViews>
  <sheetFormatPr baseColWidth="10" defaultRowHeight="16" x14ac:dyDescent="0.2"/>
  <cols>
    <col min="1" max="1" width="30.1640625" customWidth="1"/>
  </cols>
  <sheetData>
    <row r="1" spans="1:6" x14ac:dyDescent="0.2">
      <c r="A1" t="s">
        <v>29</v>
      </c>
    </row>
    <row r="3" spans="1:6" x14ac:dyDescent="0.2">
      <c r="A3" s="11"/>
      <c r="B3" s="11" t="s">
        <v>30</v>
      </c>
      <c r="C3" s="11" t="s">
        <v>31</v>
      </c>
      <c r="D3" s="11" t="s">
        <v>32</v>
      </c>
      <c r="E3" s="11" t="s">
        <v>33</v>
      </c>
      <c r="F3" s="11" t="s">
        <v>34</v>
      </c>
    </row>
    <row r="4" spans="1:6" x14ac:dyDescent="0.2">
      <c r="A4" s="2" t="s">
        <v>28</v>
      </c>
      <c r="B4" s="20">
        <v>25</v>
      </c>
      <c r="C4" s="20">
        <v>486.32</v>
      </c>
      <c r="D4" s="12">
        <f t="shared" ref="D4:D12" si="0">C4/B4</f>
        <v>19.4528</v>
      </c>
      <c r="E4" s="22">
        <v>20</v>
      </c>
      <c r="F4" s="13">
        <f>E4*D4</f>
        <v>389.05599999999998</v>
      </c>
    </row>
    <row r="5" spans="1:6" x14ac:dyDescent="0.2">
      <c r="A5" s="2" t="s">
        <v>27</v>
      </c>
      <c r="B5" s="20">
        <v>12.5</v>
      </c>
      <c r="C5" s="20">
        <v>1503.88</v>
      </c>
      <c r="D5" s="12">
        <f t="shared" si="0"/>
        <v>120.31040000000002</v>
      </c>
      <c r="E5" s="23">
        <v>12.5</v>
      </c>
      <c r="F5" s="13">
        <f t="shared" ref="F5:F18" si="1">E5*D5</f>
        <v>1503.88</v>
      </c>
    </row>
    <row r="6" spans="1:6" x14ac:dyDescent="0.2">
      <c r="A6" s="2" t="s">
        <v>26</v>
      </c>
      <c r="B6" s="20">
        <v>1</v>
      </c>
      <c r="C6" s="20">
        <v>10.45</v>
      </c>
      <c r="D6" s="12">
        <f t="shared" si="0"/>
        <v>10.45</v>
      </c>
      <c r="E6" s="20">
        <v>1</v>
      </c>
      <c r="F6" s="13">
        <f t="shared" si="1"/>
        <v>10.45</v>
      </c>
    </row>
    <row r="7" spans="1:6" x14ac:dyDescent="0.2">
      <c r="A7" s="14" t="s">
        <v>35</v>
      </c>
      <c r="B7" s="20">
        <v>1.5</v>
      </c>
      <c r="C7" s="20">
        <v>100.5</v>
      </c>
      <c r="D7" s="12">
        <f t="shared" si="0"/>
        <v>67</v>
      </c>
      <c r="E7" s="20">
        <v>3</v>
      </c>
      <c r="F7" s="13">
        <f t="shared" si="1"/>
        <v>201</v>
      </c>
    </row>
    <row r="8" spans="1:6" x14ac:dyDescent="0.2">
      <c r="A8" s="14" t="s">
        <v>24</v>
      </c>
      <c r="B8" s="20">
        <v>10</v>
      </c>
      <c r="C8" s="20">
        <v>234.71</v>
      </c>
      <c r="D8" s="12">
        <f t="shared" si="0"/>
        <v>23.471</v>
      </c>
      <c r="E8" s="22">
        <v>30</v>
      </c>
      <c r="F8" s="13">
        <f t="shared" si="1"/>
        <v>704.13</v>
      </c>
    </row>
    <row r="9" spans="1:6" x14ac:dyDescent="0.2">
      <c r="A9" s="15" t="s">
        <v>36</v>
      </c>
      <c r="B9" s="21">
        <v>12.5</v>
      </c>
      <c r="C9" s="21">
        <v>1137.5</v>
      </c>
      <c r="D9" s="12">
        <f t="shared" si="0"/>
        <v>91</v>
      </c>
      <c r="E9" s="22">
        <v>26</v>
      </c>
      <c r="F9" s="13">
        <f t="shared" si="1"/>
        <v>2366</v>
      </c>
    </row>
    <row r="10" spans="1:6" x14ac:dyDescent="0.2">
      <c r="A10" s="14" t="s">
        <v>37</v>
      </c>
      <c r="B10" s="20">
        <v>7</v>
      </c>
      <c r="C10" s="20">
        <v>4305</v>
      </c>
      <c r="D10" s="12">
        <f t="shared" si="0"/>
        <v>615</v>
      </c>
      <c r="E10" s="22">
        <v>28</v>
      </c>
      <c r="F10" s="13">
        <f t="shared" si="1"/>
        <v>17220</v>
      </c>
    </row>
    <row r="11" spans="1:6" x14ac:dyDescent="0.2">
      <c r="A11" s="14" t="s">
        <v>38</v>
      </c>
      <c r="B11" s="20">
        <v>0.25</v>
      </c>
      <c r="C11" s="20">
        <v>45</v>
      </c>
      <c r="D11" s="12">
        <f t="shared" si="0"/>
        <v>180</v>
      </c>
      <c r="E11" s="22">
        <v>0.5</v>
      </c>
      <c r="F11" s="13">
        <f t="shared" si="1"/>
        <v>90</v>
      </c>
    </row>
    <row r="12" spans="1:6" x14ac:dyDescent="0.2">
      <c r="A12" s="16" t="s">
        <v>20</v>
      </c>
      <c r="B12" s="20">
        <v>2</v>
      </c>
      <c r="C12" s="20">
        <v>134</v>
      </c>
      <c r="D12" s="12">
        <f t="shared" si="0"/>
        <v>67</v>
      </c>
      <c r="E12" s="22">
        <v>2</v>
      </c>
      <c r="F12" s="13">
        <f t="shared" si="1"/>
        <v>134</v>
      </c>
    </row>
    <row r="13" spans="1:6" x14ac:dyDescent="0.2">
      <c r="A13" s="16" t="s">
        <v>19</v>
      </c>
      <c r="B13" s="20">
        <v>25</v>
      </c>
      <c r="C13" s="20">
        <v>134.96</v>
      </c>
      <c r="D13" s="12">
        <f t="shared" ref="D13" si="2">C13/B13</f>
        <v>5.3984000000000005</v>
      </c>
      <c r="E13" s="22">
        <v>25</v>
      </c>
      <c r="F13" s="13">
        <f t="shared" si="1"/>
        <v>134.96</v>
      </c>
    </row>
    <row r="14" spans="1:6" x14ac:dyDescent="0.2">
      <c r="A14" s="2" t="s">
        <v>16</v>
      </c>
      <c r="B14" s="20">
        <v>1.65</v>
      </c>
      <c r="C14" s="20">
        <v>206.25</v>
      </c>
      <c r="D14" s="12">
        <f>C14/B14</f>
        <v>125</v>
      </c>
      <c r="E14" s="23">
        <v>0</v>
      </c>
      <c r="F14" s="13">
        <f t="shared" si="1"/>
        <v>0</v>
      </c>
    </row>
    <row r="15" spans="1:6" x14ac:dyDescent="0.2">
      <c r="A15" s="2" t="s">
        <v>15</v>
      </c>
      <c r="B15" s="20">
        <v>1</v>
      </c>
      <c r="C15" s="20">
        <v>99</v>
      </c>
      <c r="D15" s="12">
        <f>C15/B15</f>
        <v>99</v>
      </c>
      <c r="E15" s="20"/>
      <c r="F15" s="13">
        <f t="shared" si="1"/>
        <v>0</v>
      </c>
    </row>
    <row r="16" spans="1:6" x14ac:dyDescent="0.2">
      <c r="A16" s="14" t="s">
        <v>39</v>
      </c>
      <c r="B16" s="20">
        <v>25</v>
      </c>
      <c r="C16" s="20">
        <v>333.13</v>
      </c>
      <c r="D16" s="12">
        <f t="shared" ref="D16:D17" si="3">C16/B16</f>
        <v>13.325200000000001</v>
      </c>
      <c r="E16" s="22">
        <v>15</v>
      </c>
      <c r="F16" s="13">
        <f t="shared" si="1"/>
        <v>199.87800000000001</v>
      </c>
    </row>
    <row r="17" spans="1:6" x14ac:dyDescent="0.2">
      <c r="A17" s="2" t="s">
        <v>41</v>
      </c>
      <c r="B17" s="20">
        <v>25</v>
      </c>
      <c r="C17" s="20">
        <v>262.5</v>
      </c>
      <c r="D17" s="12">
        <f t="shared" si="3"/>
        <v>10.5</v>
      </c>
      <c r="E17" s="22">
        <v>60</v>
      </c>
      <c r="F17" s="13">
        <f t="shared" si="1"/>
        <v>630</v>
      </c>
    </row>
    <row r="18" spans="1:6" x14ac:dyDescent="0.2">
      <c r="A18" s="2" t="s">
        <v>40</v>
      </c>
      <c r="B18" s="20">
        <v>0.15</v>
      </c>
      <c r="C18" s="20">
        <v>10</v>
      </c>
      <c r="D18" s="12">
        <f>C18/B18</f>
        <v>66.666666666666671</v>
      </c>
      <c r="E18" s="22">
        <v>1</v>
      </c>
      <c r="F18" s="13">
        <f t="shared" si="1"/>
        <v>66.666666666666671</v>
      </c>
    </row>
    <row r="31" spans="1:6" x14ac:dyDescent="0.2">
      <c r="A31" s="11" t="s">
        <v>47</v>
      </c>
      <c r="B31" s="11"/>
      <c r="C31" s="11"/>
      <c r="D31" s="11"/>
      <c r="E31" s="11"/>
      <c r="F31" s="13">
        <f>SUM(F4:F30)</f>
        <v>23650.020666666667</v>
      </c>
    </row>
    <row r="40" spans="1:1" x14ac:dyDescent="0.2">
      <c r="A40" s="70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74DD-E739-ED41-ADAF-C146EBECB9CA}">
  <dimension ref="A1:O65"/>
  <sheetViews>
    <sheetView topLeftCell="A18" zoomScale="90" zoomScaleNormal="141" workbookViewId="0">
      <selection activeCell="G56" sqref="G56"/>
    </sheetView>
  </sheetViews>
  <sheetFormatPr baseColWidth="10" defaultRowHeight="16" x14ac:dyDescent="0.2"/>
  <cols>
    <col min="1" max="1" width="10.83203125" style="28"/>
    <col min="2" max="2" width="25.33203125" style="28" customWidth="1"/>
    <col min="3" max="3" width="13.1640625" style="28" bestFit="1" customWidth="1"/>
    <col min="4" max="4" width="8" style="28" customWidth="1"/>
    <col min="5" max="5" width="8.1640625" style="38" customWidth="1"/>
    <col min="6" max="6" width="9.33203125" style="38" customWidth="1"/>
    <col min="7" max="7" width="12.5" style="29" customWidth="1"/>
    <col min="8" max="8" width="13.6640625" style="29" customWidth="1"/>
    <col min="9" max="9" width="10.6640625" style="28" customWidth="1"/>
    <col min="10" max="10" width="11.83203125" style="38" customWidth="1"/>
    <col min="11" max="11" width="10.83203125" customWidth="1"/>
    <col min="12" max="12" width="8.1640625" customWidth="1"/>
    <col min="14" max="14" width="10.83203125" style="29"/>
    <col min="15" max="16384" width="10.83203125" style="28"/>
  </cols>
  <sheetData>
    <row r="1" spans="1:14" x14ac:dyDescent="0.2">
      <c r="H1" s="28"/>
    </row>
    <row r="2" spans="1:14" x14ac:dyDescent="0.2">
      <c r="H2" s="46" t="s">
        <v>103</v>
      </c>
    </row>
    <row r="3" spans="1:14" x14ac:dyDescent="0.2">
      <c r="H3" s="30">
        <v>1</v>
      </c>
    </row>
    <row r="4" spans="1:14" ht="13" x14ac:dyDescent="0.15">
      <c r="E4" s="28"/>
      <c r="F4" s="28"/>
      <c r="J4" s="28"/>
      <c r="K4" s="28"/>
      <c r="L4" s="28"/>
      <c r="M4" s="28"/>
    </row>
    <row r="5" spans="1:14" ht="13" x14ac:dyDescent="0.15">
      <c r="A5" s="63" t="s">
        <v>55</v>
      </c>
      <c r="B5" s="63" t="s">
        <v>56</v>
      </c>
      <c r="C5" s="63" t="s">
        <v>57</v>
      </c>
      <c r="D5" s="63" t="s">
        <v>58</v>
      </c>
      <c r="E5" s="64" t="s">
        <v>59</v>
      </c>
      <c r="F5" s="64" t="s">
        <v>93</v>
      </c>
      <c r="G5" s="65" t="s">
        <v>92</v>
      </c>
      <c r="H5" s="65" t="s">
        <v>102</v>
      </c>
      <c r="I5" s="63" t="s">
        <v>60</v>
      </c>
      <c r="J5" s="64" t="s">
        <v>61</v>
      </c>
      <c r="K5" s="66" t="s">
        <v>94</v>
      </c>
      <c r="L5" s="67" t="s">
        <v>62</v>
      </c>
      <c r="M5" s="28"/>
      <c r="N5" s="28"/>
    </row>
    <row r="6" spans="1:14" ht="13" x14ac:dyDescent="0.15">
      <c r="A6" s="43"/>
      <c r="B6" s="43"/>
      <c r="C6" s="43"/>
      <c r="D6" s="43"/>
      <c r="E6" s="44"/>
      <c r="F6" s="44"/>
      <c r="G6" s="45"/>
      <c r="H6" s="43"/>
      <c r="I6" s="43"/>
      <c r="J6" s="44"/>
      <c r="K6" s="46"/>
      <c r="L6" s="33"/>
      <c r="M6" s="28"/>
      <c r="N6" s="28"/>
    </row>
    <row r="7" spans="1:14" ht="13" x14ac:dyDescent="0.15">
      <c r="A7" s="43"/>
      <c r="B7" s="43" t="s">
        <v>95</v>
      </c>
      <c r="C7" s="43"/>
      <c r="D7" s="43"/>
      <c r="E7" s="44"/>
      <c r="F7" s="44"/>
      <c r="G7" s="45"/>
      <c r="H7" s="43"/>
      <c r="I7" s="43"/>
      <c r="J7" s="44"/>
      <c r="K7" s="46"/>
      <c r="L7" s="33"/>
      <c r="M7" s="28"/>
      <c r="N7" s="28"/>
    </row>
    <row r="8" spans="1:14" x14ac:dyDescent="0.2">
      <c r="A8" s="33" t="s">
        <v>73</v>
      </c>
      <c r="B8" s="34" t="s">
        <v>74</v>
      </c>
      <c r="C8" s="32">
        <v>20000</v>
      </c>
      <c r="D8" s="31">
        <v>47</v>
      </c>
      <c r="E8" s="35">
        <v>1.1200000000000001</v>
      </c>
      <c r="F8" s="42">
        <f t="shared" ref="F8:F16" si="0">D8/E8</f>
        <v>41.964285714285708</v>
      </c>
      <c r="G8" s="49">
        <f t="shared" ref="G8:G16" si="1">F8*C8</f>
        <v>839285.7142857142</v>
      </c>
      <c r="H8" s="49">
        <f t="shared" ref="H8:H16" si="2">C8*$H$3</f>
        <v>20000</v>
      </c>
      <c r="I8" s="31">
        <v>47</v>
      </c>
      <c r="J8" s="41">
        <f>I8*H8/E8</f>
        <v>839285.7142857142</v>
      </c>
      <c r="K8" s="36">
        <f t="shared" ref="K8:K16" si="3">J8-G8</f>
        <v>0</v>
      </c>
      <c r="L8" s="37">
        <f t="shared" ref="L8:L16" si="4">K8/G8</f>
        <v>0</v>
      </c>
      <c r="M8" s="28"/>
      <c r="N8" s="28"/>
    </row>
    <row r="9" spans="1:14" x14ac:dyDescent="0.2">
      <c r="A9" s="33" t="s">
        <v>73</v>
      </c>
      <c r="B9" s="34" t="s">
        <v>105</v>
      </c>
      <c r="C9" s="32">
        <v>1400</v>
      </c>
      <c r="D9" s="31">
        <v>50</v>
      </c>
      <c r="E9" s="35">
        <v>1.1200000000000001</v>
      </c>
      <c r="F9" s="42">
        <f t="shared" si="0"/>
        <v>44.642857142857139</v>
      </c>
      <c r="G9" s="49">
        <f t="shared" si="1"/>
        <v>62499.999999999993</v>
      </c>
      <c r="H9" s="49">
        <f t="shared" si="2"/>
        <v>1400</v>
      </c>
      <c r="I9" s="31">
        <v>50</v>
      </c>
      <c r="J9" s="41">
        <f t="shared" ref="J9:J48" si="5">I9*H9/E9</f>
        <v>62499.999999999993</v>
      </c>
      <c r="K9" s="36">
        <f t="shared" si="3"/>
        <v>0</v>
      </c>
      <c r="L9" s="37">
        <f t="shared" si="4"/>
        <v>0</v>
      </c>
      <c r="M9" s="28"/>
      <c r="N9" s="28"/>
    </row>
    <row r="10" spans="1:14" x14ac:dyDescent="0.2">
      <c r="A10" s="33" t="s">
        <v>63</v>
      </c>
      <c r="B10" s="34" t="s">
        <v>64</v>
      </c>
      <c r="C10" s="32">
        <v>5000</v>
      </c>
      <c r="D10" s="31">
        <v>139</v>
      </c>
      <c r="E10" s="35">
        <v>1.1200000000000001</v>
      </c>
      <c r="F10" s="42">
        <f t="shared" si="0"/>
        <v>124.10714285714285</v>
      </c>
      <c r="G10" s="49">
        <f t="shared" si="1"/>
        <v>620535.7142857142</v>
      </c>
      <c r="H10" s="49">
        <f t="shared" si="2"/>
        <v>5000</v>
      </c>
      <c r="I10" s="31">
        <v>139</v>
      </c>
      <c r="J10" s="41">
        <f t="shared" si="5"/>
        <v>620535.7142857142</v>
      </c>
      <c r="K10" s="36">
        <f t="shared" si="3"/>
        <v>0</v>
      </c>
      <c r="L10" s="37">
        <f t="shared" si="4"/>
        <v>0</v>
      </c>
      <c r="M10" s="28"/>
      <c r="N10" s="28"/>
    </row>
    <row r="11" spans="1:14" x14ac:dyDescent="0.2">
      <c r="A11" s="33" t="s">
        <v>65</v>
      </c>
      <c r="B11" s="34" t="s">
        <v>66</v>
      </c>
      <c r="C11" s="32">
        <v>200</v>
      </c>
      <c r="D11" s="31">
        <v>99</v>
      </c>
      <c r="E11" s="35">
        <v>1.06</v>
      </c>
      <c r="F11" s="42">
        <f t="shared" si="0"/>
        <v>93.396226415094333</v>
      </c>
      <c r="G11" s="49">
        <f t="shared" si="1"/>
        <v>18679.245283018867</v>
      </c>
      <c r="H11" s="49">
        <f t="shared" si="2"/>
        <v>200</v>
      </c>
      <c r="I11" s="31">
        <v>99</v>
      </c>
      <c r="J11" s="41">
        <f t="shared" si="5"/>
        <v>18679.245283018867</v>
      </c>
      <c r="K11" s="36">
        <f t="shared" si="3"/>
        <v>0</v>
      </c>
      <c r="L11" s="37">
        <f t="shared" si="4"/>
        <v>0</v>
      </c>
      <c r="M11" s="28"/>
      <c r="N11" s="28"/>
    </row>
    <row r="12" spans="1:14" x14ac:dyDescent="0.2">
      <c r="A12" s="33" t="s">
        <v>63</v>
      </c>
      <c r="B12" s="34" t="s">
        <v>67</v>
      </c>
      <c r="C12" s="32">
        <v>2500</v>
      </c>
      <c r="D12" s="31">
        <v>249</v>
      </c>
      <c r="E12" s="35">
        <v>1.1200000000000001</v>
      </c>
      <c r="F12" s="42">
        <f t="shared" si="0"/>
        <v>222.32142857142856</v>
      </c>
      <c r="G12" s="49">
        <f t="shared" si="1"/>
        <v>555803.57142857136</v>
      </c>
      <c r="H12" s="49">
        <f t="shared" si="2"/>
        <v>2500</v>
      </c>
      <c r="I12" s="31">
        <v>249</v>
      </c>
      <c r="J12" s="41">
        <f t="shared" si="5"/>
        <v>555803.57142857136</v>
      </c>
      <c r="K12" s="36">
        <f t="shared" si="3"/>
        <v>0</v>
      </c>
      <c r="L12" s="37">
        <f t="shared" si="4"/>
        <v>0</v>
      </c>
      <c r="M12" s="28"/>
    </row>
    <row r="13" spans="1:14" x14ac:dyDescent="0.2">
      <c r="A13" s="33" t="s">
        <v>63</v>
      </c>
      <c r="B13" s="34" t="s">
        <v>88</v>
      </c>
      <c r="C13" s="32">
        <v>2000</v>
      </c>
      <c r="D13" s="31">
        <v>149</v>
      </c>
      <c r="E13" s="35">
        <v>1.1200000000000001</v>
      </c>
      <c r="F13" s="42">
        <f t="shared" si="0"/>
        <v>133.03571428571428</v>
      </c>
      <c r="G13" s="49">
        <f t="shared" si="1"/>
        <v>266071.42857142858</v>
      </c>
      <c r="H13" s="49">
        <f t="shared" si="2"/>
        <v>2000</v>
      </c>
      <c r="I13" s="31">
        <v>149</v>
      </c>
      <c r="J13" s="41">
        <f t="shared" si="5"/>
        <v>266071.42857142852</v>
      </c>
      <c r="K13" s="36">
        <f t="shared" si="3"/>
        <v>0</v>
      </c>
      <c r="L13" s="37">
        <f t="shared" si="4"/>
        <v>0</v>
      </c>
      <c r="M13" s="28"/>
      <c r="N13" s="28"/>
    </row>
    <row r="14" spans="1:14" x14ac:dyDescent="0.2">
      <c r="A14" s="33" t="s">
        <v>65</v>
      </c>
      <c r="B14" s="34" t="s">
        <v>88</v>
      </c>
      <c r="C14" s="32">
        <v>200</v>
      </c>
      <c r="D14" s="31">
        <v>149</v>
      </c>
      <c r="E14" s="35">
        <v>1.06</v>
      </c>
      <c r="F14" s="42">
        <f t="shared" si="0"/>
        <v>140.56603773584905</v>
      </c>
      <c r="G14" s="49">
        <f t="shared" si="1"/>
        <v>28113.207547169812</v>
      </c>
      <c r="H14" s="49">
        <f t="shared" si="2"/>
        <v>200</v>
      </c>
      <c r="I14" s="31">
        <v>149</v>
      </c>
      <c r="J14" s="41">
        <f t="shared" si="5"/>
        <v>28113.207547169808</v>
      </c>
      <c r="K14" s="36">
        <f t="shared" si="3"/>
        <v>0</v>
      </c>
      <c r="L14" s="37">
        <f t="shared" si="4"/>
        <v>0</v>
      </c>
      <c r="M14" s="28"/>
      <c r="N14" s="28"/>
    </row>
    <row r="15" spans="1:14" x14ac:dyDescent="0.2">
      <c r="A15" s="33" t="s">
        <v>63</v>
      </c>
      <c r="B15" s="34" t="s">
        <v>90</v>
      </c>
      <c r="C15" s="32">
        <v>2500</v>
      </c>
      <c r="D15" s="31">
        <v>139</v>
      </c>
      <c r="E15" s="35">
        <v>1.1200000000000001</v>
      </c>
      <c r="F15" s="42">
        <f t="shared" si="0"/>
        <v>124.10714285714285</v>
      </c>
      <c r="G15" s="49">
        <f t="shared" si="1"/>
        <v>310267.8571428571</v>
      </c>
      <c r="H15" s="49">
        <f t="shared" si="2"/>
        <v>2500</v>
      </c>
      <c r="I15" s="31">
        <v>139</v>
      </c>
      <c r="J15" s="41">
        <f t="shared" si="5"/>
        <v>310267.8571428571</v>
      </c>
      <c r="K15" s="36">
        <f t="shared" si="3"/>
        <v>0</v>
      </c>
      <c r="L15" s="37">
        <f t="shared" si="4"/>
        <v>0</v>
      </c>
      <c r="M15" s="28"/>
      <c r="N15" s="28"/>
    </row>
    <row r="16" spans="1:14" x14ac:dyDescent="0.2">
      <c r="A16" s="33" t="s">
        <v>65</v>
      </c>
      <c r="B16" s="34" t="s">
        <v>90</v>
      </c>
      <c r="C16" s="32">
        <v>200</v>
      </c>
      <c r="D16" s="31">
        <v>139</v>
      </c>
      <c r="E16" s="35">
        <v>1.06</v>
      </c>
      <c r="F16" s="42">
        <f t="shared" si="0"/>
        <v>131.1320754716981</v>
      </c>
      <c r="G16" s="49">
        <f t="shared" si="1"/>
        <v>26226.41509433962</v>
      </c>
      <c r="H16" s="49">
        <f t="shared" si="2"/>
        <v>200</v>
      </c>
      <c r="I16" s="31">
        <v>139</v>
      </c>
      <c r="J16" s="41">
        <f t="shared" si="5"/>
        <v>26226.41509433962</v>
      </c>
      <c r="K16" s="36">
        <f t="shared" si="3"/>
        <v>0</v>
      </c>
      <c r="L16" s="37">
        <f t="shared" si="4"/>
        <v>0</v>
      </c>
      <c r="M16" s="28"/>
      <c r="N16" s="28"/>
    </row>
    <row r="17" spans="1:14" x14ac:dyDescent="0.2">
      <c r="J17" s="28"/>
    </row>
    <row r="18" spans="1:14" x14ac:dyDescent="0.2">
      <c r="B18" s="43" t="s">
        <v>96</v>
      </c>
      <c r="J18" s="28"/>
    </row>
    <row r="19" spans="1:14" x14ac:dyDescent="0.2">
      <c r="A19" s="33" t="s">
        <v>68</v>
      </c>
      <c r="B19" s="33" t="s">
        <v>81</v>
      </c>
      <c r="C19" s="32">
        <v>30000</v>
      </c>
      <c r="D19" s="31">
        <v>13</v>
      </c>
      <c r="E19" s="35">
        <v>1.06</v>
      </c>
      <c r="F19" s="42">
        <f t="shared" ref="F19:F26" si="6">D19/E19</f>
        <v>12.264150943396226</v>
      </c>
      <c r="G19" s="49">
        <f t="shared" ref="G19:G26" si="7">F19*C19</f>
        <v>367924.52830188675</v>
      </c>
      <c r="H19" s="49">
        <f t="shared" ref="H19:H26" si="8">C19*$H$3</f>
        <v>30000</v>
      </c>
      <c r="I19" s="31">
        <v>13</v>
      </c>
      <c r="J19" s="41">
        <f t="shared" si="5"/>
        <v>367924.52830188675</v>
      </c>
      <c r="K19" s="36">
        <f t="shared" ref="K19:K26" si="9">J19-G19</f>
        <v>0</v>
      </c>
      <c r="L19" s="37">
        <f t="shared" ref="L19:L26" si="10">K19/G19</f>
        <v>0</v>
      </c>
      <c r="M19" s="28"/>
      <c r="N19" s="28"/>
    </row>
    <row r="20" spans="1:14" x14ac:dyDescent="0.2">
      <c r="A20" s="33" t="s">
        <v>68</v>
      </c>
      <c r="B20" s="33" t="s">
        <v>83</v>
      </c>
      <c r="C20" s="32">
        <v>4000</v>
      </c>
      <c r="D20" s="31">
        <v>68</v>
      </c>
      <c r="E20" s="35">
        <v>1.06</v>
      </c>
      <c r="F20" s="42">
        <f t="shared" si="6"/>
        <v>64.15094339622641</v>
      </c>
      <c r="G20" s="49">
        <f t="shared" si="7"/>
        <v>256603.77358490563</v>
      </c>
      <c r="H20" s="49">
        <f t="shared" si="8"/>
        <v>4000</v>
      </c>
      <c r="I20" s="31">
        <v>68</v>
      </c>
      <c r="J20" s="41">
        <f t="shared" si="5"/>
        <v>256603.77358490563</v>
      </c>
      <c r="K20" s="36">
        <f t="shared" si="9"/>
        <v>0</v>
      </c>
      <c r="L20" s="37">
        <f t="shared" si="10"/>
        <v>0</v>
      </c>
      <c r="M20" s="28"/>
      <c r="N20" s="28"/>
    </row>
    <row r="21" spans="1:14" x14ac:dyDescent="0.2">
      <c r="A21" s="33" t="s">
        <v>68</v>
      </c>
      <c r="B21" s="33" t="s">
        <v>82</v>
      </c>
      <c r="C21" s="32">
        <v>3000</v>
      </c>
      <c r="D21" s="31">
        <v>67</v>
      </c>
      <c r="E21" s="35">
        <v>1.06</v>
      </c>
      <c r="F21" s="42">
        <f t="shared" si="6"/>
        <v>63.20754716981132</v>
      </c>
      <c r="G21" s="49">
        <f t="shared" si="7"/>
        <v>189622.64150943398</v>
      </c>
      <c r="H21" s="49">
        <f t="shared" si="8"/>
        <v>3000</v>
      </c>
      <c r="I21" s="31">
        <v>67</v>
      </c>
      <c r="J21" s="41">
        <f t="shared" si="5"/>
        <v>189622.64150943395</v>
      </c>
      <c r="K21" s="36">
        <f t="shared" si="9"/>
        <v>0</v>
      </c>
      <c r="L21" s="37">
        <f t="shared" si="10"/>
        <v>0</v>
      </c>
      <c r="M21" s="28"/>
      <c r="N21" s="28"/>
    </row>
    <row r="22" spans="1:14" x14ac:dyDescent="0.2">
      <c r="A22" s="33" t="s">
        <v>68</v>
      </c>
      <c r="B22" s="34" t="s">
        <v>87</v>
      </c>
      <c r="C22" s="32">
        <v>4000</v>
      </c>
      <c r="D22" s="31">
        <v>58</v>
      </c>
      <c r="E22" s="35">
        <v>1.06</v>
      </c>
      <c r="F22" s="42">
        <f t="shared" si="6"/>
        <v>54.716981132075468</v>
      </c>
      <c r="G22" s="49">
        <f t="shared" si="7"/>
        <v>218867.92452830187</v>
      </c>
      <c r="H22" s="49">
        <f t="shared" si="8"/>
        <v>4000</v>
      </c>
      <c r="I22" s="31">
        <v>58</v>
      </c>
      <c r="J22" s="41">
        <f t="shared" si="5"/>
        <v>218867.92452830187</v>
      </c>
      <c r="K22" s="36">
        <f t="shared" si="9"/>
        <v>0</v>
      </c>
      <c r="L22" s="37">
        <f t="shared" si="10"/>
        <v>0</v>
      </c>
      <c r="M22" s="28"/>
      <c r="N22" s="28"/>
    </row>
    <row r="23" spans="1:14" x14ac:dyDescent="0.2">
      <c r="A23" s="33" t="s">
        <v>68</v>
      </c>
      <c r="B23" s="34" t="s">
        <v>72</v>
      </c>
      <c r="C23" s="32">
        <v>3000</v>
      </c>
      <c r="D23" s="31">
        <v>65</v>
      </c>
      <c r="E23" s="35">
        <v>1.06</v>
      </c>
      <c r="F23" s="42">
        <f t="shared" si="6"/>
        <v>61.320754716981128</v>
      </c>
      <c r="G23" s="49">
        <f t="shared" si="7"/>
        <v>183962.26415094337</v>
      </c>
      <c r="H23" s="49">
        <f t="shared" si="8"/>
        <v>3000</v>
      </c>
      <c r="I23" s="31">
        <v>65</v>
      </c>
      <c r="J23" s="41">
        <f t="shared" si="5"/>
        <v>183962.26415094337</v>
      </c>
      <c r="K23" s="36">
        <f t="shared" si="9"/>
        <v>0</v>
      </c>
      <c r="L23" s="37">
        <f t="shared" si="10"/>
        <v>0</v>
      </c>
      <c r="M23" s="28"/>
      <c r="N23" s="28"/>
    </row>
    <row r="24" spans="1:14" x14ac:dyDescent="0.2">
      <c r="A24" s="33" t="s">
        <v>68</v>
      </c>
      <c r="B24" s="34" t="s">
        <v>80</v>
      </c>
      <c r="C24" s="32">
        <v>2000</v>
      </c>
      <c r="D24" s="31">
        <v>63</v>
      </c>
      <c r="E24" s="40">
        <v>1.06</v>
      </c>
      <c r="F24" s="42">
        <f t="shared" si="6"/>
        <v>59.433962264150942</v>
      </c>
      <c r="G24" s="49">
        <f t="shared" si="7"/>
        <v>118867.92452830188</v>
      </c>
      <c r="H24" s="49">
        <f t="shared" si="8"/>
        <v>2000</v>
      </c>
      <c r="I24" s="31">
        <v>63</v>
      </c>
      <c r="J24" s="41">
        <f t="shared" si="5"/>
        <v>118867.92452830188</v>
      </c>
      <c r="K24" s="36">
        <f t="shared" si="9"/>
        <v>0</v>
      </c>
      <c r="L24" s="37">
        <f t="shared" si="10"/>
        <v>0</v>
      </c>
      <c r="M24" s="28"/>
      <c r="N24" s="28"/>
    </row>
    <row r="25" spans="1:14" x14ac:dyDescent="0.2">
      <c r="A25" s="33" t="s">
        <v>68</v>
      </c>
      <c r="B25" s="34" t="s">
        <v>69</v>
      </c>
      <c r="C25" s="32">
        <v>1000</v>
      </c>
      <c r="D25" s="31">
        <v>48</v>
      </c>
      <c r="E25" s="40">
        <v>1.06</v>
      </c>
      <c r="F25" s="42">
        <f t="shared" si="6"/>
        <v>45.283018867924525</v>
      </c>
      <c r="G25" s="49">
        <f t="shared" si="7"/>
        <v>45283.018867924526</v>
      </c>
      <c r="H25" s="49">
        <f t="shared" si="8"/>
        <v>1000</v>
      </c>
      <c r="I25" s="31">
        <v>48</v>
      </c>
      <c r="J25" s="41">
        <f t="shared" si="5"/>
        <v>45283.018867924526</v>
      </c>
      <c r="K25" s="36">
        <f t="shared" si="9"/>
        <v>0</v>
      </c>
      <c r="L25" s="37">
        <f t="shared" si="10"/>
        <v>0</v>
      </c>
      <c r="M25" s="28"/>
      <c r="N25" s="28"/>
    </row>
    <row r="26" spans="1:14" ht="14" customHeight="1" x14ac:dyDescent="0.2">
      <c r="A26" s="33" t="s">
        <v>68</v>
      </c>
      <c r="B26" s="34" t="s">
        <v>86</v>
      </c>
      <c r="C26" s="32">
        <v>1000</v>
      </c>
      <c r="D26" s="31">
        <v>20</v>
      </c>
      <c r="E26" s="35">
        <v>1.06</v>
      </c>
      <c r="F26" s="42">
        <f t="shared" si="6"/>
        <v>18.867924528301884</v>
      </c>
      <c r="G26" s="49">
        <f t="shared" si="7"/>
        <v>18867.924528301883</v>
      </c>
      <c r="H26" s="49">
        <f t="shared" si="8"/>
        <v>1000</v>
      </c>
      <c r="I26" s="31">
        <v>20</v>
      </c>
      <c r="J26" s="41">
        <f t="shared" si="5"/>
        <v>18867.924528301886</v>
      </c>
      <c r="K26" s="36">
        <f t="shared" si="9"/>
        <v>0</v>
      </c>
      <c r="L26" s="37">
        <f t="shared" si="10"/>
        <v>0</v>
      </c>
      <c r="M26" s="28"/>
      <c r="N26" s="28"/>
    </row>
    <row r="27" spans="1:14" x14ac:dyDescent="0.2">
      <c r="J27" s="28"/>
    </row>
    <row r="28" spans="1:14" x14ac:dyDescent="0.2">
      <c r="B28" s="43" t="s">
        <v>97</v>
      </c>
      <c r="J28" s="28"/>
    </row>
    <row r="29" spans="1:14" x14ac:dyDescent="0.2">
      <c r="A29" s="33" t="s">
        <v>75</v>
      </c>
      <c r="B29" s="33" t="s">
        <v>84</v>
      </c>
      <c r="C29" s="32">
        <v>3000</v>
      </c>
      <c r="D29" s="31">
        <v>44</v>
      </c>
      <c r="E29" s="35">
        <v>1.1200000000000001</v>
      </c>
      <c r="F29" s="42">
        <f t="shared" ref="F29:F42" si="11">D29/E29</f>
        <v>39.285714285714285</v>
      </c>
      <c r="G29" s="49">
        <f t="shared" ref="G29:G42" si="12">F29*C29</f>
        <v>117857.14285714286</v>
      </c>
      <c r="H29" s="49">
        <f t="shared" ref="H29:H42" si="13">C29*$H$3</f>
        <v>3000</v>
      </c>
      <c r="I29" s="31">
        <v>44</v>
      </c>
      <c r="J29" s="41">
        <f t="shared" si="5"/>
        <v>117857.14285714284</v>
      </c>
      <c r="K29" s="36">
        <f t="shared" ref="K29:K42" si="14">J29-G29</f>
        <v>0</v>
      </c>
      <c r="L29" s="37">
        <f t="shared" ref="L29:L42" si="15">K29/G29</f>
        <v>0</v>
      </c>
      <c r="M29" s="28"/>
      <c r="N29" s="28"/>
    </row>
    <row r="30" spans="1:14" x14ac:dyDescent="0.2">
      <c r="A30" s="33" t="s">
        <v>76</v>
      </c>
      <c r="B30" s="33" t="s">
        <v>84</v>
      </c>
      <c r="C30" s="32">
        <v>8000</v>
      </c>
      <c r="D30" s="31">
        <v>34</v>
      </c>
      <c r="E30" s="35">
        <v>1.06</v>
      </c>
      <c r="F30" s="42">
        <f t="shared" si="11"/>
        <v>32.075471698113205</v>
      </c>
      <c r="G30" s="49">
        <f t="shared" si="12"/>
        <v>256603.77358490563</v>
      </c>
      <c r="H30" s="49">
        <f t="shared" si="13"/>
        <v>8000</v>
      </c>
      <c r="I30" s="31">
        <v>34</v>
      </c>
      <c r="J30" s="41">
        <f t="shared" si="5"/>
        <v>256603.77358490563</v>
      </c>
      <c r="K30" s="36">
        <f t="shared" si="14"/>
        <v>0</v>
      </c>
      <c r="L30" s="37">
        <f t="shared" si="15"/>
        <v>0</v>
      </c>
      <c r="M30" s="28"/>
      <c r="N30" s="28"/>
    </row>
    <row r="31" spans="1:14" x14ac:dyDescent="0.2">
      <c r="A31" s="33" t="s">
        <v>75</v>
      </c>
      <c r="B31" s="33" t="s">
        <v>85</v>
      </c>
      <c r="C31" s="32">
        <v>3000</v>
      </c>
      <c r="D31" s="31">
        <v>44</v>
      </c>
      <c r="E31" s="35">
        <v>1.1200000000000001</v>
      </c>
      <c r="F31" s="42">
        <f t="shared" si="11"/>
        <v>39.285714285714285</v>
      </c>
      <c r="G31" s="49">
        <f t="shared" si="12"/>
        <v>117857.14285714286</v>
      </c>
      <c r="H31" s="49">
        <f t="shared" si="13"/>
        <v>3000</v>
      </c>
      <c r="I31" s="31">
        <v>44</v>
      </c>
      <c r="J31" s="41">
        <f t="shared" si="5"/>
        <v>117857.14285714284</v>
      </c>
      <c r="K31" s="36">
        <f t="shared" si="14"/>
        <v>0</v>
      </c>
      <c r="L31" s="37">
        <f t="shared" si="15"/>
        <v>0</v>
      </c>
      <c r="M31" s="28"/>
      <c r="N31" s="28"/>
    </row>
    <row r="32" spans="1:14" x14ac:dyDescent="0.2">
      <c r="A32" s="33" t="s">
        <v>76</v>
      </c>
      <c r="B32" s="33" t="s">
        <v>85</v>
      </c>
      <c r="C32" s="32">
        <v>8000</v>
      </c>
      <c r="D32" s="31">
        <v>34</v>
      </c>
      <c r="E32" s="35">
        <v>1.06</v>
      </c>
      <c r="F32" s="42">
        <f t="shared" si="11"/>
        <v>32.075471698113205</v>
      </c>
      <c r="G32" s="49">
        <f t="shared" si="12"/>
        <v>256603.77358490563</v>
      </c>
      <c r="H32" s="49">
        <f t="shared" si="13"/>
        <v>8000</v>
      </c>
      <c r="I32" s="31">
        <v>34</v>
      </c>
      <c r="J32" s="41">
        <f t="shared" si="5"/>
        <v>256603.77358490563</v>
      </c>
      <c r="K32" s="36">
        <f t="shared" si="14"/>
        <v>0</v>
      </c>
      <c r="L32" s="37">
        <f t="shared" si="15"/>
        <v>0</v>
      </c>
      <c r="M32" s="28"/>
      <c r="N32" s="28"/>
    </row>
    <row r="33" spans="1:14" x14ac:dyDescent="0.2">
      <c r="A33" s="33" t="s">
        <v>75</v>
      </c>
      <c r="B33" s="34" t="s">
        <v>79</v>
      </c>
      <c r="C33" s="32">
        <v>2000</v>
      </c>
      <c r="D33" s="31">
        <v>53</v>
      </c>
      <c r="E33" s="35">
        <v>1.1200000000000001</v>
      </c>
      <c r="F33" s="42">
        <f t="shared" si="11"/>
        <v>47.321428571428569</v>
      </c>
      <c r="G33" s="49">
        <f t="shared" si="12"/>
        <v>94642.857142857145</v>
      </c>
      <c r="H33" s="49">
        <f t="shared" si="13"/>
        <v>2000</v>
      </c>
      <c r="I33" s="31">
        <v>53</v>
      </c>
      <c r="J33" s="41">
        <f t="shared" si="5"/>
        <v>94642.85714285713</v>
      </c>
      <c r="K33" s="36">
        <f t="shared" si="14"/>
        <v>0</v>
      </c>
      <c r="L33" s="37">
        <f t="shared" si="15"/>
        <v>0</v>
      </c>
      <c r="M33" s="28"/>
      <c r="N33" s="28"/>
    </row>
    <row r="34" spans="1:14" x14ac:dyDescent="0.2">
      <c r="A34" s="33" t="s">
        <v>76</v>
      </c>
      <c r="B34" s="34" t="s">
        <v>79</v>
      </c>
      <c r="C34" s="32">
        <v>3000</v>
      </c>
      <c r="D34" s="31">
        <v>43</v>
      </c>
      <c r="E34" s="35">
        <v>1.06</v>
      </c>
      <c r="F34" s="42">
        <f t="shared" si="11"/>
        <v>40.566037735849058</v>
      </c>
      <c r="G34" s="49">
        <f t="shared" si="12"/>
        <v>121698.11320754717</v>
      </c>
      <c r="H34" s="49">
        <f t="shared" si="13"/>
        <v>3000</v>
      </c>
      <c r="I34" s="31">
        <v>43</v>
      </c>
      <c r="J34" s="41">
        <f t="shared" si="5"/>
        <v>121698.11320754717</v>
      </c>
      <c r="K34" s="36">
        <f t="shared" si="14"/>
        <v>0</v>
      </c>
      <c r="L34" s="37">
        <f t="shared" si="15"/>
        <v>0</v>
      </c>
      <c r="M34" s="28"/>
      <c r="N34" s="28"/>
    </row>
    <row r="35" spans="1:14" x14ac:dyDescent="0.2">
      <c r="A35" s="33" t="s">
        <v>75</v>
      </c>
      <c r="B35" s="34" t="s">
        <v>118</v>
      </c>
      <c r="C35" s="32">
        <v>3500</v>
      </c>
      <c r="D35" s="31">
        <v>66</v>
      </c>
      <c r="E35" s="35">
        <v>1.1200000000000001</v>
      </c>
      <c r="F35" s="42">
        <f t="shared" si="11"/>
        <v>58.928571428571423</v>
      </c>
      <c r="G35" s="49">
        <f t="shared" si="12"/>
        <v>206249.99999999997</v>
      </c>
      <c r="H35" s="49">
        <f t="shared" si="13"/>
        <v>3500</v>
      </c>
      <c r="I35" s="31">
        <v>66</v>
      </c>
      <c r="J35" s="41">
        <f t="shared" si="5"/>
        <v>206249.99999999997</v>
      </c>
      <c r="K35" s="36">
        <f t="shared" si="14"/>
        <v>0</v>
      </c>
      <c r="L35" s="37">
        <f t="shared" si="15"/>
        <v>0</v>
      </c>
      <c r="M35" s="28"/>
      <c r="N35" s="28"/>
    </row>
    <row r="36" spans="1:14" x14ac:dyDescent="0.2">
      <c r="A36" s="33" t="s">
        <v>76</v>
      </c>
      <c r="B36" s="34" t="s">
        <v>118</v>
      </c>
      <c r="C36" s="32">
        <v>700</v>
      </c>
      <c r="D36" s="31">
        <v>56</v>
      </c>
      <c r="E36" s="35">
        <v>1.06</v>
      </c>
      <c r="F36" s="42">
        <f t="shared" si="11"/>
        <v>52.830188679245282</v>
      </c>
      <c r="G36" s="49">
        <f t="shared" si="12"/>
        <v>36981.132075471694</v>
      </c>
      <c r="H36" s="49">
        <f t="shared" si="13"/>
        <v>700</v>
      </c>
      <c r="I36" s="31">
        <v>56</v>
      </c>
      <c r="J36" s="41">
        <f t="shared" si="5"/>
        <v>36981.132075471694</v>
      </c>
      <c r="K36" s="36">
        <f t="shared" si="14"/>
        <v>0</v>
      </c>
      <c r="L36" s="37">
        <f t="shared" si="15"/>
        <v>0</v>
      </c>
      <c r="M36" s="28"/>
      <c r="N36" s="28"/>
    </row>
    <row r="37" spans="1:14" x14ac:dyDescent="0.2">
      <c r="A37" s="33" t="s">
        <v>75</v>
      </c>
      <c r="B37" s="34" t="s">
        <v>119</v>
      </c>
      <c r="C37" s="32">
        <v>150</v>
      </c>
      <c r="D37" s="31">
        <v>69</v>
      </c>
      <c r="E37" s="35">
        <v>1.1200000000000001</v>
      </c>
      <c r="F37" s="42">
        <f t="shared" si="11"/>
        <v>61.607142857142854</v>
      </c>
      <c r="G37" s="49">
        <f t="shared" si="12"/>
        <v>9241.0714285714275</v>
      </c>
      <c r="H37" s="49">
        <f t="shared" si="13"/>
        <v>150</v>
      </c>
      <c r="I37" s="31">
        <v>69</v>
      </c>
      <c r="J37" s="41">
        <f t="shared" si="5"/>
        <v>9241.0714285714275</v>
      </c>
      <c r="K37" s="36">
        <f t="shared" si="14"/>
        <v>0</v>
      </c>
      <c r="L37" s="37">
        <f t="shared" si="15"/>
        <v>0</v>
      </c>
      <c r="M37" s="28"/>
      <c r="N37" s="28"/>
    </row>
    <row r="38" spans="1:14" x14ac:dyDescent="0.2">
      <c r="A38" s="33" t="s">
        <v>76</v>
      </c>
      <c r="B38" s="34" t="s">
        <v>119</v>
      </c>
      <c r="C38" s="32">
        <v>300</v>
      </c>
      <c r="D38" s="31">
        <v>59</v>
      </c>
      <c r="E38" s="35">
        <v>1.06</v>
      </c>
      <c r="F38" s="42">
        <f t="shared" si="11"/>
        <v>55.660377358490564</v>
      </c>
      <c r="G38" s="49">
        <f t="shared" si="12"/>
        <v>16698.113207547169</v>
      </c>
      <c r="H38" s="49">
        <f t="shared" si="13"/>
        <v>300</v>
      </c>
      <c r="I38" s="31">
        <v>59</v>
      </c>
      <c r="J38" s="41">
        <f t="shared" si="5"/>
        <v>16698.113207547169</v>
      </c>
      <c r="K38" s="36">
        <f t="shared" si="14"/>
        <v>0</v>
      </c>
      <c r="L38" s="37">
        <f t="shared" si="15"/>
        <v>0</v>
      </c>
      <c r="M38" s="28"/>
      <c r="N38" s="28"/>
    </row>
    <row r="39" spans="1:14" x14ac:dyDescent="0.2">
      <c r="A39" s="33" t="s">
        <v>75</v>
      </c>
      <c r="B39" s="34" t="s">
        <v>77</v>
      </c>
      <c r="C39" s="32">
        <v>1000</v>
      </c>
      <c r="D39" s="31">
        <v>43</v>
      </c>
      <c r="E39" s="35">
        <v>1.1200000000000001</v>
      </c>
      <c r="F39" s="42">
        <f t="shared" si="11"/>
        <v>38.392857142857139</v>
      </c>
      <c r="G39" s="49">
        <f t="shared" si="12"/>
        <v>38392.857142857138</v>
      </c>
      <c r="H39" s="49">
        <f t="shared" si="13"/>
        <v>1000</v>
      </c>
      <c r="I39" s="31">
        <v>43</v>
      </c>
      <c r="J39" s="41">
        <f t="shared" si="5"/>
        <v>38392.857142857138</v>
      </c>
      <c r="K39" s="36">
        <f t="shared" si="14"/>
        <v>0</v>
      </c>
      <c r="L39" s="37">
        <f t="shared" si="15"/>
        <v>0</v>
      </c>
      <c r="M39" s="28"/>
      <c r="N39" s="28"/>
    </row>
    <row r="40" spans="1:14" x14ac:dyDescent="0.2">
      <c r="A40" s="33" t="s">
        <v>76</v>
      </c>
      <c r="B40" s="34" t="s">
        <v>77</v>
      </c>
      <c r="C40" s="32">
        <v>1000</v>
      </c>
      <c r="D40" s="31">
        <v>33</v>
      </c>
      <c r="E40" s="35">
        <v>1.06</v>
      </c>
      <c r="F40" s="42">
        <f t="shared" si="11"/>
        <v>31.132075471698112</v>
      </c>
      <c r="G40" s="49">
        <f t="shared" si="12"/>
        <v>31132.075471698114</v>
      </c>
      <c r="H40" s="49">
        <f t="shared" si="13"/>
        <v>1000</v>
      </c>
      <c r="I40" s="31">
        <v>33</v>
      </c>
      <c r="J40" s="41">
        <f t="shared" si="5"/>
        <v>31132.07547169811</v>
      </c>
      <c r="K40" s="36">
        <f t="shared" si="14"/>
        <v>0</v>
      </c>
      <c r="L40" s="37">
        <f t="shared" si="15"/>
        <v>0</v>
      </c>
      <c r="M40" s="28"/>
      <c r="N40" s="28"/>
    </row>
    <row r="41" spans="1:14" x14ac:dyDescent="0.2">
      <c r="A41" s="33" t="s">
        <v>75</v>
      </c>
      <c r="B41" s="34" t="s">
        <v>78</v>
      </c>
      <c r="C41" s="32">
        <v>1000</v>
      </c>
      <c r="D41" s="31">
        <v>45</v>
      </c>
      <c r="E41" s="35">
        <v>1.1200000000000001</v>
      </c>
      <c r="F41" s="42">
        <f t="shared" si="11"/>
        <v>40.178571428571423</v>
      </c>
      <c r="G41" s="49">
        <f t="shared" si="12"/>
        <v>40178.57142857142</v>
      </c>
      <c r="H41" s="49">
        <f t="shared" si="13"/>
        <v>1000</v>
      </c>
      <c r="I41" s="31">
        <v>45</v>
      </c>
      <c r="J41" s="41">
        <f t="shared" si="5"/>
        <v>40178.571428571428</v>
      </c>
      <c r="K41" s="36">
        <f t="shared" si="14"/>
        <v>0</v>
      </c>
      <c r="L41" s="37">
        <f t="shared" si="15"/>
        <v>0</v>
      </c>
      <c r="M41" s="28"/>
      <c r="N41" s="28"/>
    </row>
    <row r="42" spans="1:14" x14ac:dyDescent="0.2">
      <c r="A42" s="33" t="s">
        <v>76</v>
      </c>
      <c r="B42" s="34" t="s">
        <v>78</v>
      </c>
      <c r="C42" s="32">
        <v>1000</v>
      </c>
      <c r="D42" s="31">
        <v>35</v>
      </c>
      <c r="E42" s="35">
        <v>1.06</v>
      </c>
      <c r="F42" s="42">
        <f t="shared" si="11"/>
        <v>33.018867924528301</v>
      </c>
      <c r="G42" s="49">
        <f t="shared" si="12"/>
        <v>33018.867924528298</v>
      </c>
      <c r="H42" s="49">
        <f t="shared" si="13"/>
        <v>1000</v>
      </c>
      <c r="I42" s="31">
        <v>35</v>
      </c>
      <c r="J42" s="41">
        <f t="shared" si="5"/>
        <v>33018.867924528298</v>
      </c>
      <c r="K42" s="36">
        <f t="shared" si="14"/>
        <v>0</v>
      </c>
      <c r="L42" s="37">
        <f t="shared" si="15"/>
        <v>0</v>
      </c>
      <c r="M42" s="28"/>
      <c r="N42" s="28"/>
    </row>
    <row r="43" spans="1:14" x14ac:dyDescent="0.2">
      <c r="J43" s="28"/>
    </row>
    <row r="44" spans="1:14" x14ac:dyDescent="0.2">
      <c r="A44" s="33"/>
      <c r="B44" s="43" t="s">
        <v>98</v>
      </c>
      <c r="J44" s="28"/>
      <c r="M44" s="28"/>
      <c r="N44" s="28"/>
    </row>
    <row r="45" spans="1:14" x14ac:dyDescent="0.2">
      <c r="A45" s="33" t="s">
        <v>63</v>
      </c>
      <c r="B45" s="34" t="s">
        <v>70</v>
      </c>
      <c r="C45" s="32">
        <v>10</v>
      </c>
      <c r="D45" s="31">
        <v>99</v>
      </c>
      <c r="E45" s="35">
        <v>1.1200000000000001</v>
      </c>
      <c r="F45" s="42">
        <f t="shared" ref="F45:F47" si="16">D45/E45</f>
        <v>88.392857142857139</v>
      </c>
      <c r="G45" s="49">
        <f t="shared" ref="G45:G47" si="17">F45*C45</f>
        <v>883.92857142857133</v>
      </c>
      <c r="H45" s="49">
        <f>C45*$H$3</f>
        <v>10</v>
      </c>
      <c r="I45" s="31">
        <v>99</v>
      </c>
      <c r="J45" s="41">
        <f t="shared" si="5"/>
        <v>883.92857142857133</v>
      </c>
      <c r="K45" s="36">
        <f>J45-G45</f>
        <v>0</v>
      </c>
      <c r="L45" s="37">
        <f>K45/G45</f>
        <v>0</v>
      </c>
      <c r="M45" s="28"/>
      <c r="N45" s="28"/>
    </row>
    <row r="46" spans="1:14" x14ac:dyDescent="0.2">
      <c r="A46" s="33" t="s">
        <v>63</v>
      </c>
      <c r="B46" s="34" t="s">
        <v>71</v>
      </c>
      <c r="C46" s="32">
        <v>800</v>
      </c>
      <c r="D46" s="31">
        <v>30</v>
      </c>
      <c r="E46" s="35">
        <v>1.1200000000000001</v>
      </c>
      <c r="F46" s="42">
        <f t="shared" si="16"/>
        <v>26.785714285714285</v>
      </c>
      <c r="G46" s="49">
        <f t="shared" si="17"/>
        <v>21428.571428571428</v>
      </c>
      <c r="H46" s="49">
        <f>C46*$H$3</f>
        <v>800</v>
      </c>
      <c r="I46" s="31">
        <v>30</v>
      </c>
      <c r="J46" s="41">
        <f t="shared" si="5"/>
        <v>21428.571428571428</v>
      </c>
      <c r="K46" s="36">
        <f>J46-G46</f>
        <v>0</v>
      </c>
      <c r="L46" s="37">
        <f>K46/G46</f>
        <v>0</v>
      </c>
      <c r="M46" s="28"/>
      <c r="N46" s="28"/>
    </row>
    <row r="47" spans="1:14" x14ac:dyDescent="0.2">
      <c r="A47" s="33" t="s">
        <v>65</v>
      </c>
      <c r="B47" s="34" t="s">
        <v>71</v>
      </c>
      <c r="C47" s="32">
        <v>80</v>
      </c>
      <c r="D47" s="31">
        <v>35</v>
      </c>
      <c r="E47" s="35">
        <v>1.06</v>
      </c>
      <c r="F47" s="42">
        <f t="shared" si="16"/>
        <v>33.018867924528301</v>
      </c>
      <c r="G47" s="49">
        <f t="shared" si="17"/>
        <v>2641.5094339622642</v>
      </c>
      <c r="H47" s="49">
        <f>C47*$H$3</f>
        <v>80</v>
      </c>
      <c r="I47" s="31">
        <v>35</v>
      </c>
      <c r="J47" s="41">
        <f t="shared" si="5"/>
        <v>2641.5094339622642</v>
      </c>
      <c r="K47" s="36">
        <f>J47-G47</f>
        <v>0</v>
      </c>
      <c r="L47" s="37">
        <f>K47/G47</f>
        <v>0</v>
      </c>
      <c r="M47" s="28"/>
      <c r="N47" s="28"/>
    </row>
    <row r="48" spans="1:14" ht="17" thickBot="1" x14ac:dyDescent="0.25">
      <c r="A48" s="50" t="s">
        <v>73</v>
      </c>
      <c r="B48" s="51" t="s">
        <v>89</v>
      </c>
      <c r="C48" s="52">
        <v>2000</v>
      </c>
      <c r="D48" s="53">
        <v>25</v>
      </c>
      <c r="E48" s="54">
        <v>1.1200000000000001</v>
      </c>
      <c r="F48" s="55">
        <f>D48/E48</f>
        <v>22.321428571428569</v>
      </c>
      <c r="G48" s="56">
        <f>F48*C48</f>
        <v>44642.857142857138</v>
      </c>
      <c r="H48" s="56">
        <f>C48*$H$3</f>
        <v>2000</v>
      </c>
      <c r="I48" s="53">
        <v>25</v>
      </c>
      <c r="J48" s="41">
        <f t="shared" si="5"/>
        <v>44642.857142857138</v>
      </c>
      <c r="K48" s="57">
        <f>J48-G48</f>
        <v>0</v>
      </c>
      <c r="L48" s="58">
        <f>K48/G48</f>
        <v>0</v>
      </c>
      <c r="M48" s="28"/>
      <c r="N48" s="28"/>
    </row>
    <row r="49" spans="1:15" s="47" customFormat="1" x14ac:dyDescent="0.2">
      <c r="B49" s="48"/>
      <c r="C49" s="48"/>
      <c r="D49" s="48"/>
      <c r="E49" s="48"/>
      <c r="F49" s="48"/>
      <c r="G49" s="62">
        <f>SUM(G8:G48)</f>
        <v>5574235.5121293813</v>
      </c>
      <c r="H49" s="28"/>
      <c r="I49" s="48"/>
      <c r="J49" s="59">
        <f>SUM(J8:J48)*H3</f>
        <v>5574235.5121293804</v>
      </c>
      <c r="K49" s="59">
        <f>SUM(K8:K48)</f>
        <v>0</v>
      </c>
      <c r="L49" s="61">
        <f>AVERAGE(L10:L48)</f>
        <v>0</v>
      </c>
      <c r="O49" s="28" t="s">
        <v>99</v>
      </c>
    </row>
    <row r="50" spans="1:15" x14ac:dyDescent="0.2">
      <c r="E50" s="28"/>
      <c r="F50" s="28"/>
      <c r="G50" s="28" t="s">
        <v>104</v>
      </c>
      <c r="H50" s="28"/>
      <c r="K50" s="28" t="s">
        <v>116</v>
      </c>
      <c r="L50" s="28" t="s">
        <v>91</v>
      </c>
      <c r="N50" s="28"/>
      <c r="O50" s="28" t="s">
        <v>100</v>
      </c>
    </row>
    <row r="51" spans="1:15" x14ac:dyDescent="0.2">
      <c r="E51" s="28"/>
      <c r="F51" s="28"/>
      <c r="G51" s="28"/>
      <c r="H51" s="28"/>
      <c r="J51" s="28"/>
      <c r="K51" s="28"/>
      <c r="L51" s="39"/>
      <c r="N51" s="28"/>
      <c r="O51" s="28" t="s">
        <v>101</v>
      </c>
    </row>
    <row r="52" spans="1:15" x14ac:dyDescent="0.2">
      <c r="K52" s="60">
        <f>K49/G49</f>
        <v>0</v>
      </c>
      <c r="L52" s="39"/>
      <c r="N52" s="28"/>
    </row>
    <row r="53" spans="1:15" x14ac:dyDescent="0.2">
      <c r="K53" s="28" t="s">
        <v>117</v>
      </c>
      <c r="L53" s="39"/>
      <c r="M53" s="28"/>
      <c r="N53" s="28"/>
    </row>
    <row r="54" spans="1:15" x14ac:dyDescent="0.2">
      <c r="B54" s="38"/>
      <c r="K54" s="28"/>
      <c r="L54" s="39"/>
      <c r="M54" s="28"/>
    </row>
    <row r="55" spans="1:15" x14ac:dyDescent="0.2">
      <c r="K55" s="28"/>
      <c r="L55" s="39"/>
      <c r="M55" s="28"/>
    </row>
    <row r="56" spans="1:15" x14ac:dyDescent="0.2">
      <c r="K56" s="28"/>
      <c r="L56" s="39"/>
      <c r="M56" s="28"/>
    </row>
    <row r="57" spans="1:15" x14ac:dyDescent="0.2">
      <c r="K57" s="28"/>
      <c r="L57" s="39"/>
      <c r="M57" s="28"/>
    </row>
    <row r="58" spans="1:15" x14ac:dyDescent="0.2">
      <c r="A58" s="70" t="s">
        <v>122</v>
      </c>
      <c r="K58" s="28"/>
      <c r="L58" s="39"/>
      <c r="M58" s="28"/>
    </row>
    <row r="59" spans="1:15" x14ac:dyDescent="0.2">
      <c r="K59" s="28"/>
      <c r="L59" s="39"/>
      <c r="M59" s="28"/>
    </row>
    <row r="60" spans="1:15" customFormat="1" x14ac:dyDescent="0.2">
      <c r="A60" s="28"/>
      <c r="B60" s="28"/>
      <c r="C60" s="28"/>
      <c r="D60" s="28"/>
      <c r="E60" s="29"/>
      <c r="F60" s="28"/>
      <c r="G60" s="29"/>
      <c r="H60" s="29"/>
      <c r="I60" s="28"/>
      <c r="J60" s="28"/>
      <c r="K60" s="28"/>
      <c r="N60" s="29"/>
      <c r="O60" s="28"/>
    </row>
    <row r="61" spans="1:15" customFormat="1" x14ac:dyDescent="0.2">
      <c r="A61" s="28"/>
      <c r="B61" s="28"/>
      <c r="C61" s="28"/>
      <c r="D61" s="28"/>
      <c r="E61" s="29"/>
      <c r="F61" s="28"/>
      <c r="G61" s="29"/>
      <c r="H61" s="29"/>
      <c r="I61" s="28"/>
      <c r="J61" s="28"/>
      <c r="K61" s="28"/>
      <c r="N61" s="29"/>
      <c r="O61" s="28"/>
    </row>
    <row r="62" spans="1:15" customFormat="1" x14ac:dyDescent="0.2">
      <c r="A62" s="28"/>
      <c r="B62" s="28"/>
      <c r="C62" s="28"/>
      <c r="D62" s="28"/>
      <c r="E62" s="29"/>
      <c r="F62" s="28"/>
      <c r="G62" s="29"/>
      <c r="H62" s="29"/>
      <c r="I62" s="28"/>
      <c r="J62" s="28"/>
      <c r="K62" s="28"/>
      <c r="N62" s="29"/>
      <c r="O62" s="28"/>
    </row>
    <row r="63" spans="1:15" customFormat="1" x14ac:dyDescent="0.2">
      <c r="A63" s="28"/>
      <c r="B63" s="28"/>
      <c r="C63" s="28"/>
      <c r="D63" s="28"/>
      <c r="E63" s="29"/>
      <c r="F63" s="28"/>
      <c r="G63" s="29"/>
      <c r="H63" s="29"/>
      <c r="I63" s="28"/>
      <c r="J63" s="28"/>
      <c r="K63" s="28"/>
      <c r="N63" s="29"/>
      <c r="O63" s="28"/>
    </row>
    <row r="64" spans="1:15" customFormat="1" x14ac:dyDescent="0.2">
      <c r="A64" s="28"/>
      <c r="B64" s="28"/>
      <c r="C64" s="28"/>
      <c r="D64" s="28"/>
      <c r="E64" s="28"/>
      <c r="F64" s="28"/>
      <c r="G64" s="29"/>
      <c r="H64" s="29"/>
      <c r="I64" s="28"/>
      <c r="J64" s="28"/>
      <c r="K64" s="28"/>
      <c r="N64" s="29"/>
      <c r="O64" s="28"/>
    </row>
    <row r="65" spans="1:15" customFormat="1" x14ac:dyDescent="0.2">
      <c r="A65" s="28"/>
      <c r="B65" s="28"/>
      <c r="C65" s="28"/>
      <c r="D65" s="28"/>
      <c r="E65" s="29"/>
      <c r="G65" s="24"/>
      <c r="H65" s="24"/>
      <c r="J65" s="28"/>
      <c r="K65" s="28"/>
      <c r="N65" s="29"/>
      <c r="O65" s="2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OM DOKUMENTET</vt:lpstr>
      <vt:lpstr>RECEPT och RÅVARUKALKYL</vt:lpstr>
      <vt:lpstr>RÅVARULISTA</vt:lpstr>
      <vt:lpstr>PRISHÖJNINGAR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Wennerström</dc:creator>
  <cp:lastModifiedBy>Sara Wennerström</cp:lastModifiedBy>
  <dcterms:created xsi:type="dcterms:W3CDTF">2026-02-06T12:23:33Z</dcterms:created>
  <dcterms:modified xsi:type="dcterms:W3CDTF">2026-10-07T10:41:10Z</dcterms:modified>
</cp:coreProperties>
</file>